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tjp-my.sharepoint.com/personal/takekawa_allied-telesis_co_jp/Documents/Q_take_out/priv/oyaji/町ソ連/26春大会/260320_taikai_results/"/>
    </mc:Choice>
  </mc:AlternateContent>
  <xr:revisionPtr revIDLastSave="1923" documentId="13_ncr:1_{08A2D3CB-4FC2-49EC-886C-A38C9FA0BB6B}" xr6:coauthVersionLast="47" xr6:coauthVersionMax="47" xr10:uidLastSave="{DF35608E-2223-442A-8B73-59CE13FC5420}"/>
  <bookViews>
    <workbookView xWindow="-120" yWindow="-120" windowWidth="29040" windowHeight="15720" tabRatio="807" activeTab="5" xr2:uid="{00000000-000D-0000-FFFF-FFFF00000000}"/>
  </bookViews>
  <sheets>
    <sheet name="日程0314" sheetId="30" r:id="rId1"/>
    <sheet name="日程0322" sheetId="31" r:id="rId2"/>
    <sheet name="日程0322a" sheetId="32" r:id="rId3"/>
    <sheet name="日程0322b" sheetId="20" r:id="rId4"/>
    <sheet name="日程0408" sheetId="35" r:id="rId5"/>
    <sheet name="日程0410" sheetId="34" r:id="rId6"/>
    <sheet name="新K" sheetId="21" r:id="rId7"/>
    <sheet name="新A" sheetId="22" r:id="rId8"/>
    <sheet name="新B" sheetId="23" r:id="rId9"/>
    <sheet name="新J" sheetId="24" r:id="rId10"/>
    <sheet name="新S" sheetId="25" r:id="rId11"/>
    <sheet name="新QL" sheetId="26" r:id="rId12"/>
    <sheet name="Team_MST" sheetId="11" r:id="rId13"/>
    <sheet name="抽選用" sheetId="19" r:id="rId14"/>
    <sheet name="SheetMap" sheetId="12" r:id="rId15"/>
  </sheets>
  <externalReferences>
    <externalReference r:id="rId16"/>
  </externalReferences>
  <definedNames>
    <definedName name="A変換" localSheetId="4">[1]抽選用!$L$10:$M$24</definedName>
    <definedName name="A変換">抽選用!$L$10:$M$24</definedName>
    <definedName name="B変換" localSheetId="4">[1]抽選用!$L$25:$M$41</definedName>
    <definedName name="B変換">抽選用!$L$25:$M$41</definedName>
    <definedName name="j1変換" localSheetId="4">[1]抽選用!$L$42:$M$47</definedName>
    <definedName name="j1変換">抽選用!$L$42:$M$47</definedName>
    <definedName name="J2変換" localSheetId="4">[1]抽選用!$L$48:$M$57</definedName>
    <definedName name="J2変換">抽選用!$L$48:$M$57</definedName>
    <definedName name="K変換" localSheetId="4">[1]抽選用!$L$2:$M$9</definedName>
    <definedName name="K変換">抽選用!$L$2:$M$9</definedName>
    <definedName name="L変換" localSheetId="4">[1]抽選用!$L$62:$M$64</definedName>
    <definedName name="L変換">抽選用!$L$62:$M$64</definedName>
    <definedName name="_xlnm.Print_Area" localSheetId="7">新A!$A$1:$U$60</definedName>
    <definedName name="_xlnm.Print_Area" localSheetId="8">新B!$A$1:$U$77</definedName>
    <definedName name="_xlnm.Print_Area" localSheetId="9">新J!$A$1:$U$41</definedName>
    <definedName name="_xlnm.Print_Area" localSheetId="6">新K!$A$1:$U$29</definedName>
    <definedName name="_xlnm.Print_Area" localSheetId="11">新QL!$A$1:$U$37</definedName>
    <definedName name="_xlnm.Print_Area" localSheetId="10">新S!$A$1:$U$49</definedName>
    <definedName name="_xlnm.Print_Area" localSheetId="0">日程0314!$A$1:$Y$39</definedName>
    <definedName name="_xlnm.Print_Area" localSheetId="1">日程0322!$A$1:$Y$37</definedName>
    <definedName name="_xlnm.Print_Area" localSheetId="2">日程0322a!$A$1:$Y$40</definedName>
    <definedName name="_xlnm.Print_Area" localSheetId="3">日程0322b!$A$1:$Y$40</definedName>
    <definedName name="_xlnm.Print_Area" localSheetId="4">日程0408!$A$1:$Y$42</definedName>
    <definedName name="_xlnm.Print_Area" localSheetId="5">日程0410!$A$1:$Y$42</definedName>
    <definedName name="Q変換" localSheetId="4">[1]抽選用!$L$58:$M$61</definedName>
    <definedName name="Q変換">抽選用!$L$58:$M$61</definedName>
    <definedName name="SCH_MST" localSheetId="0">日程0314!$D$5:$W$38</definedName>
    <definedName name="SCH_MST" localSheetId="1">日程0322!$D$5:$W$36</definedName>
    <definedName name="SCH_MST" localSheetId="2">日程0322a!$D$5:$W$39</definedName>
    <definedName name="SCH_MST" localSheetId="4">日程0408!$D$5:$W$41</definedName>
    <definedName name="SCH_MST" localSheetId="5">日程0410!$D$5:$W$41</definedName>
    <definedName name="SCH_MST">日程0322b!$D$5:$W$39</definedName>
    <definedName name="Team_Mst" localSheetId="4">[1]Team_MST!$C$4:$E$64</definedName>
    <definedName name="Team_Mst">Team_MST!$C$4:$E$64</definedName>
    <definedName name="T変換" localSheetId="4">[1]抽選用!$H$2:$I$65</definedName>
    <definedName name="T変換">抽選用!$H$2:$I$65</definedName>
  </definedNames>
  <calcPr calcId="191029"/>
  <fileRecoveryPr autoRecover="0"/>
  <webPublishObjects count="1">
    <webPublishObject id="16076" divId="taikai_main.html_16076" destinationFile="C:\Users\mbuser933\OneDrive - Allied Telesis\Q_take_out\priv\oyaji\町ソ連\26春大会\総会資料\mst260310\taikai_main.html"/>
  </webPublishObject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35" l="1"/>
  <c r="C40" i="35"/>
  <c r="C39" i="35"/>
  <c r="C38" i="35"/>
  <c r="C37" i="35"/>
  <c r="C36" i="35"/>
  <c r="C35" i="35"/>
  <c r="C34" i="35"/>
  <c r="C33" i="35"/>
  <c r="C32" i="35"/>
  <c r="C31" i="35"/>
  <c r="C30" i="35"/>
  <c r="C28" i="35"/>
  <c r="C27" i="35"/>
  <c r="C25" i="35"/>
  <c r="C24" i="35"/>
  <c r="C23" i="35"/>
  <c r="C22" i="35"/>
  <c r="C21" i="35"/>
  <c r="C20" i="35"/>
  <c r="C19" i="35"/>
  <c r="C18" i="35"/>
  <c r="C17" i="35"/>
  <c r="C16" i="35"/>
  <c r="C15" i="35"/>
  <c r="C14" i="35"/>
  <c r="C13" i="35"/>
  <c r="C11" i="35"/>
  <c r="C10" i="35"/>
  <c r="C9" i="35"/>
  <c r="C8" i="35"/>
  <c r="C7" i="35"/>
  <c r="C41" i="34" l="1"/>
  <c r="C40" i="34"/>
  <c r="C39" i="34"/>
  <c r="C38" i="34"/>
  <c r="C37" i="34"/>
  <c r="C36" i="34"/>
  <c r="C35" i="34"/>
  <c r="C34" i="34"/>
  <c r="C33" i="34"/>
  <c r="C32" i="34"/>
  <c r="C31" i="34"/>
  <c r="C30" i="34"/>
  <c r="C28" i="34"/>
  <c r="C27" i="34"/>
  <c r="C25" i="34"/>
  <c r="C24" i="34"/>
  <c r="C23" i="34"/>
  <c r="C22" i="34"/>
  <c r="C21" i="34"/>
  <c r="C20" i="34"/>
  <c r="C19" i="34"/>
  <c r="C18" i="34"/>
  <c r="C17" i="34"/>
  <c r="C16" i="34"/>
  <c r="C15" i="34"/>
  <c r="C14" i="34"/>
  <c r="C13" i="34"/>
  <c r="C11" i="34"/>
  <c r="C10" i="34"/>
  <c r="C9" i="34"/>
  <c r="C8" i="34"/>
  <c r="C7" i="34"/>
  <c r="C39" i="32" l="1"/>
  <c r="C38" i="32"/>
  <c r="C37" i="32"/>
  <c r="C36" i="32"/>
  <c r="C35" i="32"/>
  <c r="C34" i="32"/>
  <c r="C33" i="32"/>
  <c r="C32" i="32"/>
  <c r="C31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C18" i="32"/>
  <c r="C17" i="32"/>
  <c r="C16" i="32"/>
  <c r="C15" i="32"/>
  <c r="C14" i="32"/>
  <c r="C13" i="32"/>
  <c r="C11" i="32"/>
  <c r="C10" i="32"/>
  <c r="C9" i="32"/>
  <c r="C8" i="32"/>
  <c r="C7" i="32"/>
  <c r="C10" i="20"/>
  <c r="C8" i="20"/>
  <c r="C36" i="20" l="1"/>
  <c r="C34" i="20"/>
  <c r="C32" i="20"/>
  <c r="C36" i="31"/>
  <c r="C35" i="31"/>
  <c r="C34" i="31"/>
  <c r="C33" i="31"/>
  <c r="C32" i="31"/>
  <c r="C31" i="31"/>
  <c r="C30" i="31"/>
  <c r="C29" i="31"/>
  <c r="C28" i="31"/>
  <c r="C27" i="31"/>
  <c r="C26" i="31"/>
  <c r="C25" i="31"/>
  <c r="C24" i="31"/>
  <c r="C23" i="31"/>
  <c r="C22" i="31"/>
  <c r="C21" i="31"/>
  <c r="C20" i="31"/>
  <c r="C19" i="31"/>
  <c r="C18" i="31"/>
  <c r="C17" i="31"/>
  <c r="C16" i="31"/>
  <c r="C15" i="31"/>
  <c r="C14" i="31"/>
  <c r="C13" i="31"/>
  <c r="C12" i="31"/>
  <c r="C11" i="31"/>
  <c r="C10" i="31"/>
  <c r="C9" i="31"/>
  <c r="C8" i="31"/>
  <c r="C7" i="31"/>
  <c r="C38" i="30" l="1"/>
  <c r="C37" i="30"/>
  <c r="C36" i="30"/>
  <c r="C35" i="30"/>
  <c r="C34" i="30"/>
  <c r="C33" i="30"/>
  <c r="C32" i="30"/>
  <c r="C31" i="30"/>
  <c r="C30" i="30"/>
  <c r="C29" i="30"/>
  <c r="C28" i="30"/>
  <c r="C27" i="30"/>
  <c r="C26" i="30"/>
  <c r="C25" i="30"/>
  <c r="C24" i="30"/>
  <c r="C23" i="30"/>
  <c r="C22" i="30"/>
  <c r="C21" i="30"/>
  <c r="C20" i="30"/>
  <c r="C19" i="30"/>
  <c r="C18" i="30"/>
  <c r="C17" i="30"/>
  <c r="C16" i="30"/>
  <c r="C15" i="30"/>
  <c r="C14" i="30"/>
  <c r="C13" i="30"/>
  <c r="C12" i="30"/>
  <c r="C11" i="30"/>
  <c r="C10" i="30"/>
  <c r="C9" i="30"/>
  <c r="C8" i="30"/>
  <c r="C7" i="30"/>
  <c r="M45" i="11" l="1"/>
  <c r="C38" i="20" l="1"/>
  <c r="D66" i="11"/>
  <c r="J7" i="25" l="1"/>
  <c r="I63" i="19"/>
  <c r="I64" i="19"/>
  <c r="I62" i="19"/>
  <c r="I59" i="19"/>
  <c r="I60" i="19"/>
  <c r="I61" i="19"/>
  <c r="I58" i="19"/>
  <c r="I49" i="19"/>
  <c r="I50" i="19"/>
  <c r="I51" i="19"/>
  <c r="I52" i="19"/>
  <c r="I53" i="19"/>
  <c r="I54" i="19"/>
  <c r="I55" i="19"/>
  <c r="I56" i="19"/>
  <c r="I57" i="19"/>
  <c r="I48" i="19"/>
  <c r="I44" i="19"/>
  <c r="I45" i="19"/>
  <c r="I46" i="19"/>
  <c r="I47" i="19"/>
  <c r="I43" i="19"/>
  <c r="I42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26" i="19"/>
  <c r="I27" i="19"/>
  <c r="I25" i="19"/>
  <c r="I18" i="19"/>
  <c r="I19" i="19"/>
  <c r="I20" i="19"/>
  <c r="I21" i="19"/>
  <c r="I15" i="19"/>
  <c r="I16" i="19"/>
  <c r="I17" i="19"/>
  <c r="I11" i="19"/>
  <c r="I12" i="19"/>
  <c r="I13" i="19"/>
  <c r="I14" i="19"/>
  <c r="I10" i="19"/>
  <c r="I3" i="19"/>
  <c r="I4" i="19"/>
  <c r="I5" i="19"/>
  <c r="I6" i="19"/>
  <c r="I7" i="19"/>
  <c r="I8" i="19"/>
  <c r="I9" i="19"/>
  <c r="I2" i="19"/>
  <c r="G45" i="19"/>
  <c r="G46" i="19"/>
  <c r="G47" i="19"/>
  <c r="H32" i="19" l="1"/>
  <c r="G32" i="19"/>
  <c r="C32" i="19"/>
  <c r="O3" i="11"/>
  <c r="P4" i="11"/>
  <c r="Q4" i="11" s="1"/>
  <c r="Q3" i="11" s="1"/>
  <c r="AO1" i="11"/>
  <c r="AN1" i="11"/>
  <c r="AM1" i="11"/>
  <c r="AL1" i="11"/>
  <c r="AK1" i="11"/>
  <c r="AJ1" i="11"/>
  <c r="AI1" i="11"/>
  <c r="AH1" i="11"/>
  <c r="AG1" i="11"/>
  <c r="AF1" i="11"/>
  <c r="AE1" i="11"/>
  <c r="AD1" i="11"/>
  <c r="AC1" i="11"/>
  <c r="AB1" i="11"/>
  <c r="AA1" i="11"/>
  <c r="Z1" i="11"/>
  <c r="Y1" i="11"/>
  <c r="X1" i="11"/>
  <c r="W1" i="11"/>
  <c r="V1" i="11"/>
  <c r="U1" i="11"/>
  <c r="T1" i="11"/>
  <c r="S1" i="11"/>
  <c r="R1" i="11"/>
  <c r="Q1" i="11"/>
  <c r="P1" i="11"/>
  <c r="O1" i="11"/>
  <c r="C35" i="20"/>
  <c r="C37" i="20"/>
  <c r="C33" i="20"/>
  <c r="I22" i="24"/>
  <c r="D22" i="24"/>
  <c r="I14" i="24"/>
  <c r="I10" i="24"/>
  <c r="D16" i="24"/>
  <c r="D12" i="24"/>
  <c r="I24" i="23"/>
  <c r="D24" i="23"/>
  <c r="I20" i="23"/>
  <c r="D20" i="23"/>
  <c r="D13" i="23"/>
  <c r="J11" i="23"/>
  <c r="D9" i="23"/>
  <c r="J7" i="23"/>
  <c r="D5" i="23"/>
  <c r="D35" i="24"/>
  <c r="T35" i="24"/>
  <c r="D41" i="24"/>
  <c r="T41" i="24"/>
  <c r="D43" i="25"/>
  <c r="T43" i="25"/>
  <c r="D49" i="25"/>
  <c r="T49" i="25"/>
  <c r="E65" i="23"/>
  <c r="M28" i="11"/>
  <c r="I24" i="25"/>
  <c r="D24" i="25"/>
  <c r="I20" i="25"/>
  <c r="D20" i="25"/>
  <c r="D13" i="25"/>
  <c r="J11" i="25"/>
  <c r="D9" i="25"/>
  <c r="D5" i="25"/>
  <c r="D45" i="23"/>
  <c r="L45" i="23" s="1"/>
  <c r="D44" i="23"/>
  <c r="J44" i="23" s="1"/>
  <c r="D43" i="23"/>
  <c r="L43" i="23" s="1"/>
  <c r="AB39" i="23"/>
  <c r="Z39" i="23"/>
  <c r="P39" i="23"/>
  <c r="N39" i="23"/>
  <c r="L39" i="23"/>
  <c r="J39" i="23"/>
  <c r="D39" i="23"/>
  <c r="AB38" i="23"/>
  <c r="Z38" i="23"/>
  <c r="P38" i="23"/>
  <c r="N38" i="23"/>
  <c r="L38" i="23"/>
  <c r="J38" i="23"/>
  <c r="D38" i="23"/>
  <c r="AB37" i="23"/>
  <c r="Z37" i="23"/>
  <c r="P37" i="23"/>
  <c r="N37" i="23"/>
  <c r="L37" i="23"/>
  <c r="J37" i="23"/>
  <c r="D37" i="23"/>
  <c r="P21" i="22"/>
  <c r="N21" i="22"/>
  <c r="L21" i="22"/>
  <c r="J21" i="22"/>
  <c r="P20" i="22"/>
  <c r="N20" i="22"/>
  <c r="L20" i="22"/>
  <c r="J20" i="22"/>
  <c r="AB21" i="22"/>
  <c r="Z21" i="22"/>
  <c r="AB20" i="22"/>
  <c r="Z20" i="22"/>
  <c r="AB19" i="22"/>
  <c r="Z19" i="22"/>
  <c r="P19" i="22"/>
  <c r="N19" i="22"/>
  <c r="L19" i="22"/>
  <c r="J19" i="22"/>
  <c r="D2" i="11"/>
  <c r="G64" i="19"/>
  <c r="G63" i="19"/>
  <c r="G62" i="19"/>
  <c r="G61" i="19"/>
  <c r="G60" i="19"/>
  <c r="G59" i="19"/>
  <c r="G58" i="19"/>
  <c r="G57" i="19"/>
  <c r="G56" i="19"/>
  <c r="G55" i="19"/>
  <c r="G54" i="19"/>
  <c r="G53" i="19"/>
  <c r="G52" i="19"/>
  <c r="G51" i="19"/>
  <c r="G50" i="19"/>
  <c r="G49" i="19"/>
  <c r="G48" i="19"/>
  <c r="G44" i="19"/>
  <c r="G43" i="19"/>
  <c r="G42" i="19"/>
  <c r="G41" i="19"/>
  <c r="G40" i="19"/>
  <c r="G39" i="19"/>
  <c r="G38" i="19"/>
  <c r="G37" i="19"/>
  <c r="G36" i="19"/>
  <c r="G35" i="19"/>
  <c r="G34" i="19"/>
  <c r="G33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G7" i="19"/>
  <c r="G6" i="19"/>
  <c r="G5" i="19"/>
  <c r="G4" i="19"/>
  <c r="G3" i="19"/>
  <c r="G2" i="19"/>
  <c r="H34" i="19"/>
  <c r="C34" i="19"/>
  <c r="H33" i="19"/>
  <c r="C33" i="19"/>
  <c r="H31" i="19"/>
  <c r="C31" i="19"/>
  <c r="M34" i="11"/>
  <c r="M33" i="11"/>
  <c r="M32" i="11"/>
  <c r="D36" i="26"/>
  <c r="D35" i="26"/>
  <c r="D27" i="26"/>
  <c r="D14" i="26"/>
  <c r="D12" i="26"/>
  <c r="D11" i="26"/>
  <c r="D42" i="25"/>
  <c r="D39" i="24"/>
  <c r="D46" i="25"/>
  <c r="D37" i="25"/>
  <c r="D34" i="24"/>
  <c r="D34" i="25"/>
  <c r="D77" i="23"/>
  <c r="D76" i="23"/>
  <c r="D69" i="23"/>
  <c r="D63" i="23"/>
  <c r="D62" i="23"/>
  <c r="D6" i="26"/>
  <c r="T37" i="26"/>
  <c r="E37" i="26"/>
  <c r="D37" i="26"/>
  <c r="T36" i="26"/>
  <c r="E36" i="26"/>
  <c r="T35" i="26"/>
  <c r="E35" i="26"/>
  <c r="T34" i="26"/>
  <c r="E34" i="26"/>
  <c r="T14" i="26"/>
  <c r="E14" i="26"/>
  <c r="T13" i="26"/>
  <c r="E13" i="26"/>
  <c r="D13" i="26"/>
  <c r="T12" i="26"/>
  <c r="E12" i="26"/>
  <c r="T11" i="26"/>
  <c r="E11" i="26"/>
  <c r="T48" i="25"/>
  <c r="E48" i="25"/>
  <c r="T47" i="25"/>
  <c r="E47" i="25"/>
  <c r="T46" i="25"/>
  <c r="E46" i="25"/>
  <c r="T42" i="25"/>
  <c r="E42" i="25"/>
  <c r="T41" i="25"/>
  <c r="E41" i="25"/>
  <c r="T40" i="25"/>
  <c r="E40" i="25"/>
  <c r="T37" i="25"/>
  <c r="E37" i="25"/>
  <c r="T36" i="25"/>
  <c r="E36" i="25"/>
  <c r="D36" i="25"/>
  <c r="T35" i="25"/>
  <c r="E35" i="25"/>
  <c r="D35" i="25"/>
  <c r="T34" i="25"/>
  <c r="E34" i="25"/>
  <c r="T40" i="24"/>
  <c r="E40" i="24"/>
  <c r="T39" i="24"/>
  <c r="E39" i="24"/>
  <c r="T38" i="24"/>
  <c r="E38" i="24"/>
  <c r="T34" i="24"/>
  <c r="E34" i="24"/>
  <c r="T33" i="24"/>
  <c r="E33" i="24"/>
  <c r="D33" i="24"/>
  <c r="T32" i="24"/>
  <c r="E32" i="24"/>
  <c r="D33" i="23"/>
  <c r="L33" i="23" s="1"/>
  <c r="D32" i="23"/>
  <c r="J32" i="23" s="1"/>
  <c r="D31" i="23"/>
  <c r="L31" i="23" s="1"/>
  <c r="T77" i="23"/>
  <c r="T76" i="23"/>
  <c r="E76" i="23"/>
  <c r="T75" i="23"/>
  <c r="E75" i="23"/>
  <c r="D75" i="23"/>
  <c r="T74" i="23"/>
  <c r="E74" i="23"/>
  <c r="T71" i="23"/>
  <c r="T70" i="23"/>
  <c r="E70" i="23"/>
  <c r="D70" i="23"/>
  <c r="T69" i="23"/>
  <c r="E69" i="23"/>
  <c r="T68" i="23"/>
  <c r="E68" i="23"/>
  <c r="T65" i="23"/>
  <c r="D65" i="23"/>
  <c r="T64" i="23"/>
  <c r="E64" i="23"/>
  <c r="D64" i="23"/>
  <c r="T63" i="23"/>
  <c r="E63" i="23"/>
  <c r="T62" i="23"/>
  <c r="E62" i="23"/>
  <c r="O34" i="11"/>
  <c r="Q34" i="11"/>
  <c r="O32" i="11"/>
  <c r="Q2" i="11" a="1"/>
  <c r="Q28" i="11"/>
  <c r="O2" i="11" a="1"/>
  <c r="Q32" i="11"/>
  <c r="O28" i="11"/>
  <c r="Q33" i="11"/>
  <c r="P2" i="11" a="1"/>
  <c r="O33" i="11"/>
  <c r="I1" i="11" l="1" a="1"/>
  <c r="I1" i="11" s="1"/>
  <c r="P3" i="11"/>
  <c r="J1" i="11" a="1"/>
  <c r="J1" i="11" s="1"/>
  <c r="Q2" i="11"/>
  <c r="P2" i="11"/>
  <c r="R4" i="11"/>
  <c r="O2" i="11"/>
  <c r="K1" i="11" a="1"/>
  <c r="K1" i="11" s="1"/>
  <c r="H1" i="11" a="1"/>
  <c r="H1" i="11" s="1"/>
  <c r="I43" i="23"/>
  <c r="I45" i="23"/>
  <c r="K44" i="23"/>
  <c r="J43" i="23"/>
  <c r="H44" i="23"/>
  <c r="L44" i="23"/>
  <c r="J45" i="23"/>
  <c r="K43" i="23"/>
  <c r="I44" i="23"/>
  <c r="K45" i="23"/>
  <c r="H43" i="23"/>
  <c r="H45" i="23"/>
  <c r="D41" i="25"/>
  <c r="D4" i="24"/>
  <c r="D47" i="25"/>
  <c r="D20" i="26"/>
  <c r="D40" i="24"/>
  <c r="D48" i="25"/>
  <c r="D71" i="23"/>
  <c r="D29" i="26"/>
  <c r="D4" i="26"/>
  <c r="D8" i="24"/>
  <c r="I20" i="26"/>
  <c r="D74" i="23"/>
  <c r="D68" i="23"/>
  <c r="D32" i="24"/>
  <c r="D38" i="24"/>
  <c r="D40" i="25"/>
  <c r="D34" i="26"/>
  <c r="I31" i="23"/>
  <c r="I33" i="23"/>
  <c r="J31" i="23"/>
  <c r="J33" i="23"/>
  <c r="K32" i="23"/>
  <c r="H32" i="23"/>
  <c r="L32" i="23"/>
  <c r="K31" i="23"/>
  <c r="I32" i="23"/>
  <c r="K33" i="23"/>
  <c r="H31" i="23"/>
  <c r="H33" i="23"/>
  <c r="P32" i="11"/>
  <c r="P33" i="11"/>
  <c r="P28" i="11"/>
  <c r="R2" i="11" a="1"/>
  <c r="P34" i="11"/>
  <c r="R2" i="11" l="1"/>
  <c r="R3" i="11"/>
  <c r="S4" i="11"/>
  <c r="D27" i="22"/>
  <c r="L27" i="22" s="1"/>
  <c r="D26" i="22"/>
  <c r="J26" i="22" s="1"/>
  <c r="D25" i="22"/>
  <c r="K25" i="22" s="1"/>
  <c r="D21" i="22"/>
  <c r="D20" i="22"/>
  <c r="D19" i="22"/>
  <c r="J7" i="22"/>
  <c r="J11" i="22"/>
  <c r="D13" i="22"/>
  <c r="T60" i="22"/>
  <c r="E60" i="22"/>
  <c r="D60" i="22"/>
  <c r="T59" i="22"/>
  <c r="E59" i="22"/>
  <c r="D59" i="22"/>
  <c r="T58" i="22"/>
  <c r="E58" i="22"/>
  <c r="D58" i="22"/>
  <c r="T57" i="22"/>
  <c r="E57" i="22"/>
  <c r="D57" i="22"/>
  <c r="T54" i="22"/>
  <c r="E54" i="22"/>
  <c r="D54" i="22"/>
  <c r="T53" i="22"/>
  <c r="E53" i="22"/>
  <c r="D53" i="22"/>
  <c r="T52" i="22"/>
  <c r="E52" i="22"/>
  <c r="D52" i="22"/>
  <c r="T51" i="22"/>
  <c r="E51" i="22"/>
  <c r="D51" i="22"/>
  <c r="T48" i="22"/>
  <c r="E48" i="22"/>
  <c r="D48" i="22"/>
  <c r="E47" i="22"/>
  <c r="D47" i="22"/>
  <c r="E46" i="22"/>
  <c r="D46" i="22"/>
  <c r="E45" i="22"/>
  <c r="D45" i="22"/>
  <c r="D9" i="22"/>
  <c r="D5" i="22"/>
  <c r="J7" i="21"/>
  <c r="D5" i="21"/>
  <c r="D9" i="21"/>
  <c r="D20" i="21"/>
  <c r="E29" i="21"/>
  <c r="E28" i="21"/>
  <c r="E27" i="21"/>
  <c r="E26" i="21"/>
  <c r="E23" i="21"/>
  <c r="E22" i="21"/>
  <c r="E21" i="21"/>
  <c r="E20" i="21"/>
  <c r="S2" i="11" a="1"/>
  <c r="R34" i="11"/>
  <c r="R28" i="11"/>
  <c r="R32" i="11"/>
  <c r="R33" i="11"/>
  <c r="S2" i="11" l="1"/>
  <c r="S3" i="11"/>
  <c r="T4" i="11"/>
  <c r="H25" i="22"/>
  <c r="I25" i="22"/>
  <c r="J25" i="22"/>
  <c r="H27" i="22"/>
  <c r="L25" i="22"/>
  <c r="I27" i="22"/>
  <c r="J27" i="22"/>
  <c r="I26" i="22"/>
  <c r="K27" i="22"/>
  <c r="K26" i="22"/>
  <c r="H26" i="22"/>
  <c r="L26" i="22"/>
  <c r="S34" i="11"/>
  <c r="T2" i="11" a="1"/>
  <c r="S33" i="11"/>
  <c r="S32" i="11"/>
  <c r="S28" i="11"/>
  <c r="T2" i="11" l="1"/>
  <c r="T3" i="11"/>
  <c r="U4" i="11"/>
  <c r="T29" i="21"/>
  <c r="D29" i="21"/>
  <c r="T28" i="21"/>
  <c r="D28" i="21"/>
  <c r="T27" i="21"/>
  <c r="D27" i="21"/>
  <c r="T26" i="21"/>
  <c r="D26" i="21"/>
  <c r="T23" i="21"/>
  <c r="D23" i="21"/>
  <c r="T22" i="21"/>
  <c r="D22" i="21"/>
  <c r="T21" i="21"/>
  <c r="D21" i="21"/>
  <c r="T20" i="21"/>
  <c r="C26" i="20"/>
  <c r="C25" i="20"/>
  <c r="C24" i="20"/>
  <c r="C23" i="20"/>
  <c r="C22" i="20"/>
  <c r="C21" i="20"/>
  <c r="C20" i="20"/>
  <c r="C19" i="20"/>
  <c r="C18" i="20"/>
  <c r="C17" i="20"/>
  <c r="C16" i="20"/>
  <c r="C15" i="20"/>
  <c r="C39" i="20"/>
  <c r="C31" i="20"/>
  <c r="C30" i="20"/>
  <c r="C29" i="20"/>
  <c r="C28" i="20"/>
  <c r="C27" i="20"/>
  <c r="C14" i="20"/>
  <c r="C13" i="20"/>
  <c r="C11" i="20"/>
  <c r="C9" i="20"/>
  <c r="C7" i="20"/>
  <c r="K62" i="11" a="1"/>
  <c r="K62" i="11" s="1"/>
  <c r="J62" i="11" a="1"/>
  <c r="J62" i="11" s="1"/>
  <c r="I62" i="11" a="1"/>
  <c r="I62" i="11" s="1"/>
  <c r="H62" i="11" a="1"/>
  <c r="H62" i="11" s="1"/>
  <c r="K63" i="11" a="1"/>
  <c r="K63" i="11" s="1"/>
  <c r="J63" i="11" a="1"/>
  <c r="J63" i="11" s="1"/>
  <c r="I63" i="11" a="1"/>
  <c r="I63" i="11" s="1"/>
  <c r="H63" i="11" a="1"/>
  <c r="H63" i="11" s="1"/>
  <c r="T34" i="11"/>
  <c r="T32" i="11"/>
  <c r="U2" i="11" a="1"/>
  <c r="T33" i="11"/>
  <c r="T28" i="11"/>
  <c r="U2" i="11" l="1"/>
  <c r="U3" i="11"/>
  <c r="V4" i="11"/>
  <c r="M50" i="11"/>
  <c r="M49" i="11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C4" i="19"/>
  <c r="C3" i="19"/>
  <c r="C2" i="19"/>
  <c r="T50" i="11"/>
  <c r="Q49" i="11"/>
  <c r="U34" i="11"/>
  <c r="R50" i="11"/>
  <c r="U50" i="11"/>
  <c r="S50" i="11"/>
  <c r="P49" i="11"/>
  <c r="V2" i="11" a="1"/>
  <c r="O50" i="11"/>
  <c r="U33" i="11"/>
  <c r="U49" i="11"/>
  <c r="P50" i="11"/>
  <c r="U32" i="11"/>
  <c r="Q50" i="11"/>
  <c r="T49" i="11"/>
  <c r="U28" i="11"/>
  <c r="R49" i="11"/>
  <c r="S49" i="11"/>
  <c r="O49" i="11"/>
  <c r="V2" i="11" l="1"/>
  <c r="V3" i="11"/>
  <c r="W4" i="11"/>
  <c r="H65" i="19"/>
  <c r="H64" i="19"/>
  <c r="H63" i="19"/>
  <c r="H62" i="19"/>
  <c r="H61" i="19"/>
  <c r="H60" i="19"/>
  <c r="H59" i="19"/>
  <c r="H58" i="19"/>
  <c r="H57" i="19"/>
  <c r="H56" i="19"/>
  <c r="H55" i="19"/>
  <c r="H54" i="19"/>
  <c r="H53" i="19"/>
  <c r="H52" i="19"/>
  <c r="H51" i="19"/>
  <c r="H50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H9" i="19"/>
  <c r="H8" i="19"/>
  <c r="H7" i="19"/>
  <c r="H6" i="19"/>
  <c r="H5" i="19"/>
  <c r="H4" i="19"/>
  <c r="H3" i="19"/>
  <c r="H2" i="19"/>
  <c r="M12" i="11"/>
  <c r="V28" i="11"/>
  <c r="S12" i="11"/>
  <c r="W2" i="11" a="1"/>
  <c r="V50" i="11"/>
  <c r="V49" i="11"/>
  <c r="V33" i="11"/>
  <c r="O12" i="11"/>
  <c r="R12" i="11"/>
  <c r="V34" i="11"/>
  <c r="U12" i="11"/>
  <c r="V12" i="11"/>
  <c r="T12" i="11"/>
  <c r="V32" i="11"/>
  <c r="Q12" i="11"/>
  <c r="P12" i="11"/>
  <c r="D32" i="19" l="1"/>
  <c r="W2" i="11"/>
  <c r="W3" i="11"/>
  <c r="X4" i="11"/>
  <c r="D31" i="19"/>
  <c r="D33" i="19"/>
  <c r="D34" i="19"/>
  <c r="D6" i="19"/>
  <c r="D2" i="19"/>
  <c r="D3" i="19"/>
  <c r="D9" i="19"/>
  <c r="D8" i="19"/>
  <c r="D5" i="19"/>
  <c r="D7" i="19"/>
  <c r="D4" i="19"/>
  <c r="D61" i="19"/>
  <c r="D65" i="19"/>
  <c r="D64" i="19"/>
  <c r="D30" i="19"/>
  <c r="D29" i="19"/>
  <c r="D62" i="19"/>
  <c r="D36" i="19"/>
  <c r="D42" i="19"/>
  <c r="D47" i="19"/>
  <c r="D52" i="19"/>
  <c r="D57" i="19"/>
  <c r="D63" i="19"/>
  <c r="D16" i="19"/>
  <c r="D22" i="19"/>
  <c r="D12" i="19"/>
  <c r="D17" i="19"/>
  <c r="D23" i="19"/>
  <c r="D40" i="19"/>
  <c r="D45" i="19"/>
  <c r="D55" i="19"/>
  <c r="D10" i="19"/>
  <c r="D15" i="19"/>
  <c r="D21" i="19"/>
  <c r="D27" i="19"/>
  <c r="D38" i="19"/>
  <c r="D44" i="19"/>
  <c r="D48" i="19"/>
  <c r="D54" i="19"/>
  <c r="D59" i="19"/>
  <c r="D14" i="19"/>
  <c r="D20" i="19"/>
  <c r="D26" i="19"/>
  <c r="D50" i="19"/>
  <c r="D41" i="19"/>
  <c r="D46" i="19"/>
  <c r="D51" i="19"/>
  <c r="D56" i="19"/>
  <c r="D11" i="19"/>
  <c r="D37" i="19"/>
  <c r="D43" i="19"/>
  <c r="D53" i="19"/>
  <c r="D58" i="19"/>
  <c r="D13" i="19"/>
  <c r="D18" i="19"/>
  <c r="D24" i="19"/>
  <c r="D28" i="19"/>
  <c r="D19" i="19"/>
  <c r="D25" i="19"/>
  <c r="D39" i="19"/>
  <c r="D49" i="19"/>
  <c r="D60" i="19"/>
  <c r="W50" i="11"/>
  <c r="W33" i="11"/>
  <c r="X2" i="11" a="1"/>
  <c r="W34" i="11"/>
  <c r="W28" i="11"/>
  <c r="W12" i="11"/>
  <c r="W49" i="11"/>
  <c r="W32" i="11"/>
  <c r="X2" i="11" l="1"/>
  <c r="X3" i="11"/>
  <c r="Y4" i="11"/>
  <c r="M55" i="11"/>
  <c r="X50" i="11"/>
  <c r="R55" i="11"/>
  <c r="V55" i="11"/>
  <c r="P55" i="11"/>
  <c r="X32" i="11"/>
  <c r="X55" i="11"/>
  <c r="S55" i="11"/>
  <c r="Q55" i="11"/>
  <c r="Y2" i="11" a="1"/>
  <c r="O55" i="11"/>
  <c r="X34" i="11"/>
  <c r="X33" i="11"/>
  <c r="T55" i="11"/>
  <c r="W55" i="11"/>
  <c r="X28" i="11"/>
  <c r="U55" i="11"/>
  <c r="X12" i="11"/>
  <c r="X49" i="11"/>
  <c r="Y2" i="11" l="1"/>
  <c r="Y3" i="11"/>
  <c r="Z4" i="11"/>
  <c r="Y49" i="11"/>
  <c r="Y28" i="11"/>
  <c r="Y50" i="11"/>
  <c r="U45" i="11"/>
  <c r="W45" i="11"/>
  <c r="P45" i="11"/>
  <c r="S45" i="11"/>
  <c r="Y12" i="11"/>
  <c r="Z2" i="11" a="1"/>
  <c r="Q45" i="11"/>
  <c r="T45" i="11"/>
  <c r="Y32" i="11"/>
  <c r="Y55" i="11"/>
  <c r="Y45" i="11"/>
  <c r="O45" i="11"/>
  <c r="Y33" i="11"/>
  <c r="Y34" i="11"/>
  <c r="R45" i="11"/>
  <c r="V45" i="11"/>
  <c r="X45" i="11"/>
  <c r="Z2" i="11" l="1"/>
  <c r="Z3" i="11"/>
  <c r="AA4" i="11"/>
  <c r="M84" i="11"/>
  <c r="M83" i="11"/>
  <c r="M82" i="11"/>
  <c r="X101" i="11"/>
  <c r="W101" i="11"/>
  <c r="V101" i="11"/>
  <c r="U101" i="11"/>
  <c r="T101" i="11"/>
  <c r="S101" i="11"/>
  <c r="R101" i="11"/>
  <c r="Q101" i="11"/>
  <c r="P101" i="11"/>
  <c r="O101" i="11"/>
  <c r="Z34" i="11"/>
  <c r="Z45" i="11"/>
  <c r="Z12" i="11"/>
  <c r="Z50" i="11"/>
  <c r="Z33" i="11"/>
  <c r="Z32" i="11"/>
  <c r="Z49" i="11"/>
  <c r="Z55" i="11"/>
  <c r="Z28" i="11"/>
  <c r="AA2" i="11" a="1"/>
  <c r="AA2" i="11" l="1"/>
  <c r="AA3" i="11"/>
  <c r="AB4" i="11"/>
  <c r="M47" i="11"/>
  <c r="AA50" i="11"/>
  <c r="AA33" i="11"/>
  <c r="S47" i="11"/>
  <c r="R47" i="11"/>
  <c r="Q47" i="11"/>
  <c r="V47" i="11"/>
  <c r="AA49" i="11"/>
  <c r="Z47" i="11"/>
  <c r="AA45" i="11"/>
  <c r="P47" i="11"/>
  <c r="AA28" i="11"/>
  <c r="AA12" i="11"/>
  <c r="X47" i="11"/>
  <c r="AA34" i="11"/>
  <c r="AB2" i="11" a="1"/>
  <c r="Y47" i="11"/>
  <c r="O47" i="11"/>
  <c r="AA55" i="11"/>
  <c r="AA47" i="11"/>
  <c r="W47" i="11"/>
  <c r="U47" i="11"/>
  <c r="T47" i="11"/>
  <c r="AA32" i="11"/>
  <c r="AB2" i="11" l="1"/>
  <c r="AB3" i="11"/>
  <c r="AC4" i="11"/>
  <c r="M35" i="11"/>
  <c r="M36" i="11"/>
  <c r="M37" i="11"/>
  <c r="M38" i="11"/>
  <c r="M16" i="11"/>
  <c r="K64" i="11" a="1"/>
  <c r="K64" i="11" s="1"/>
  <c r="J64" i="11" a="1"/>
  <c r="J64" i="11" s="1"/>
  <c r="I64" i="11" a="1"/>
  <c r="I64" i="11" s="1"/>
  <c r="H64" i="11" a="1"/>
  <c r="H64" i="11" s="1"/>
  <c r="K61" i="11" a="1"/>
  <c r="K61" i="11" s="1"/>
  <c r="J61" i="11" a="1"/>
  <c r="J61" i="11" s="1"/>
  <c r="I61" i="11" a="1"/>
  <c r="I61" i="11" s="1"/>
  <c r="H61" i="11" a="1"/>
  <c r="H61" i="11" s="1"/>
  <c r="K60" i="11" a="1"/>
  <c r="K60" i="11" s="1"/>
  <c r="J60" i="11" a="1"/>
  <c r="J60" i="11" s="1"/>
  <c r="I60" i="11" a="1"/>
  <c r="I60" i="11" s="1"/>
  <c r="H60" i="11" a="1"/>
  <c r="H60" i="11" s="1"/>
  <c r="K59" i="11" a="1"/>
  <c r="K59" i="11" s="1"/>
  <c r="J59" i="11" a="1"/>
  <c r="J59" i="11" s="1"/>
  <c r="I59" i="11" a="1"/>
  <c r="I59" i="11" s="1"/>
  <c r="H59" i="11" a="1"/>
  <c r="H59" i="11" s="1"/>
  <c r="X103" i="11"/>
  <c r="W103" i="11"/>
  <c r="V103" i="11"/>
  <c r="U103" i="11"/>
  <c r="T103" i="11"/>
  <c r="S103" i="11"/>
  <c r="R103" i="11"/>
  <c r="Q103" i="11"/>
  <c r="P103" i="11"/>
  <c r="O103" i="11"/>
  <c r="X102" i="11"/>
  <c r="W102" i="11"/>
  <c r="V102" i="11"/>
  <c r="U102" i="11"/>
  <c r="T102" i="11"/>
  <c r="S102" i="11"/>
  <c r="R102" i="11"/>
  <c r="Q102" i="11"/>
  <c r="P102" i="11"/>
  <c r="O102" i="11"/>
  <c r="X100" i="11"/>
  <c r="W100" i="11"/>
  <c r="V100" i="11"/>
  <c r="U100" i="11"/>
  <c r="T100" i="11"/>
  <c r="S100" i="11"/>
  <c r="R100" i="11"/>
  <c r="Q100" i="11"/>
  <c r="P100" i="11"/>
  <c r="O100" i="11"/>
  <c r="X99" i="11"/>
  <c r="W99" i="11"/>
  <c r="V99" i="11"/>
  <c r="U99" i="11"/>
  <c r="T99" i="11"/>
  <c r="S99" i="11"/>
  <c r="R99" i="11"/>
  <c r="Q99" i="11"/>
  <c r="P99" i="11"/>
  <c r="O99" i="11"/>
  <c r="X98" i="11"/>
  <c r="W98" i="11"/>
  <c r="V98" i="11"/>
  <c r="U98" i="11"/>
  <c r="T98" i="11"/>
  <c r="S98" i="11"/>
  <c r="R98" i="11"/>
  <c r="Q98" i="11"/>
  <c r="P98" i="11"/>
  <c r="O98" i="11"/>
  <c r="X97" i="11"/>
  <c r="W97" i="11"/>
  <c r="V97" i="11"/>
  <c r="U97" i="11"/>
  <c r="T97" i="11"/>
  <c r="S97" i="11"/>
  <c r="R97" i="11"/>
  <c r="Q97" i="11"/>
  <c r="P97" i="11"/>
  <c r="O97" i="11"/>
  <c r="X96" i="11"/>
  <c r="W96" i="11"/>
  <c r="V96" i="11"/>
  <c r="U96" i="11"/>
  <c r="T96" i="11"/>
  <c r="S96" i="11"/>
  <c r="R96" i="11"/>
  <c r="Q96" i="11"/>
  <c r="P96" i="11"/>
  <c r="O96" i="11"/>
  <c r="X95" i="11"/>
  <c r="W95" i="11"/>
  <c r="V95" i="11"/>
  <c r="U95" i="11"/>
  <c r="T95" i="11"/>
  <c r="S95" i="11"/>
  <c r="R95" i="11"/>
  <c r="Q95" i="11"/>
  <c r="P95" i="11"/>
  <c r="O95" i="11"/>
  <c r="X94" i="11"/>
  <c r="W94" i="11"/>
  <c r="V94" i="11"/>
  <c r="U94" i="11"/>
  <c r="T94" i="11"/>
  <c r="S94" i="11"/>
  <c r="R94" i="11"/>
  <c r="Q94" i="11"/>
  <c r="P94" i="11"/>
  <c r="O94" i="11"/>
  <c r="X93" i="11"/>
  <c r="W93" i="11"/>
  <c r="V93" i="11"/>
  <c r="U93" i="11"/>
  <c r="T93" i="11"/>
  <c r="S93" i="11"/>
  <c r="R93" i="11"/>
  <c r="Q93" i="11"/>
  <c r="P93" i="11"/>
  <c r="O93" i="11"/>
  <c r="X92" i="11"/>
  <c r="W92" i="11"/>
  <c r="V92" i="11"/>
  <c r="U92" i="11"/>
  <c r="T92" i="11"/>
  <c r="S92" i="11"/>
  <c r="R92" i="11"/>
  <c r="Q92" i="11"/>
  <c r="P92" i="11"/>
  <c r="O92" i="11"/>
  <c r="X91" i="11"/>
  <c r="W91" i="11"/>
  <c r="V91" i="11"/>
  <c r="U91" i="11"/>
  <c r="T91" i="11"/>
  <c r="S91" i="11"/>
  <c r="R91" i="11"/>
  <c r="Q91" i="11"/>
  <c r="P91" i="11"/>
  <c r="O91" i="11"/>
  <c r="X90" i="11"/>
  <c r="W90" i="11"/>
  <c r="V90" i="11"/>
  <c r="U90" i="11"/>
  <c r="T90" i="11"/>
  <c r="S90" i="11"/>
  <c r="R90" i="11"/>
  <c r="Q90" i="11"/>
  <c r="P90" i="11"/>
  <c r="O90" i="11"/>
  <c r="X89" i="11"/>
  <c r="W89" i="11"/>
  <c r="V89" i="11"/>
  <c r="U89" i="11"/>
  <c r="T89" i="11"/>
  <c r="S89" i="11"/>
  <c r="R89" i="11"/>
  <c r="Q89" i="11"/>
  <c r="P89" i="11"/>
  <c r="O89" i="11"/>
  <c r="X88" i="11"/>
  <c r="W88" i="11"/>
  <c r="V88" i="11"/>
  <c r="U88" i="11"/>
  <c r="T88" i="11"/>
  <c r="S88" i="11"/>
  <c r="R88" i="11"/>
  <c r="Q88" i="11"/>
  <c r="P88" i="11"/>
  <c r="O88" i="11"/>
  <c r="X87" i="11"/>
  <c r="W87" i="11"/>
  <c r="V87" i="11"/>
  <c r="U87" i="11"/>
  <c r="T87" i="11"/>
  <c r="S87" i="11"/>
  <c r="R87" i="11"/>
  <c r="Q87" i="11"/>
  <c r="P87" i="11"/>
  <c r="O87" i="11"/>
  <c r="M81" i="11"/>
  <c r="M80" i="11"/>
  <c r="M79" i="11"/>
  <c r="M78" i="11"/>
  <c r="M77" i="11"/>
  <c r="M76" i="11"/>
  <c r="M75" i="11"/>
  <c r="M74" i="11"/>
  <c r="M73" i="11"/>
  <c r="M72" i="11"/>
  <c r="M71" i="11"/>
  <c r="M70" i="11"/>
  <c r="M69" i="11"/>
  <c r="M68" i="11"/>
  <c r="X67" i="11"/>
  <c r="W67" i="11"/>
  <c r="V67" i="11"/>
  <c r="U67" i="11"/>
  <c r="T67" i="11"/>
  <c r="S67" i="11"/>
  <c r="R67" i="11"/>
  <c r="Q67" i="11"/>
  <c r="P67" i="11"/>
  <c r="O67" i="11"/>
  <c r="M58" i="11"/>
  <c r="M57" i="11"/>
  <c r="M56" i="11"/>
  <c r="M54" i="11"/>
  <c r="M53" i="11"/>
  <c r="M52" i="11"/>
  <c r="M51" i="11"/>
  <c r="M48" i="11"/>
  <c r="M46" i="11"/>
  <c r="M44" i="11"/>
  <c r="M43" i="11"/>
  <c r="M42" i="11"/>
  <c r="M41" i="11"/>
  <c r="M40" i="11"/>
  <c r="M39" i="11"/>
  <c r="M31" i="11"/>
  <c r="M30" i="11"/>
  <c r="M29" i="11"/>
  <c r="M27" i="11"/>
  <c r="M26" i="11"/>
  <c r="M25" i="11"/>
  <c r="M24" i="11"/>
  <c r="M23" i="11"/>
  <c r="M22" i="11"/>
  <c r="M21" i="11"/>
  <c r="M20" i="11"/>
  <c r="M19" i="11"/>
  <c r="M18" i="11"/>
  <c r="M17" i="11"/>
  <c r="M15" i="11"/>
  <c r="M14" i="11"/>
  <c r="M13" i="11"/>
  <c r="M11" i="11"/>
  <c r="M10" i="11"/>
  <c r="M9" i="11"/>
  <c r="M8" i="11"/>
  <c r="M7" i="11"/>
  <c r="M6" i="11"/>
  <c r="M5" i="11"/>
  <c r="AB25" i="11"/>
  <c r="Q23" i="11"/>
  <c r="Y14" i="11"/>
  <c r="U22" i="11"/>
  <c r="V53" i="11"/>
  <c r="X36" i="11"/>
  <c r="T54" i="11"/>
  <c r="Y40" i="11"/>
  <c r="W38" i="11"/>
  <c r="Z11" i="11"/>
  <c r="AB39" i="11"/>
  <c r="AB46" i="11"/>
  <c r="Z39" i="11"/>
  <c r="V46" i="11"/>
  <c r="Z37" i="11"/>
  <c r="AB30" i="11"/>
  <c r="AB29" i="11"/>
  <c r="Q56" i="11"/>
  <c r="U39" i="11"/>
  <c r="P16" i="11"/>
  <c r="AB52" i="11"/>
  <c r="X37" i="11"/>
  <c r="Q36" i="11"/>
  <c r="Z26" i="11"/>
  <c r="O35" i="11"/>
  <c r="U25" i="11"/>
  <c r="AA14" i="11"/>
  <c r="V23" i="11"/>
  <c r="AB18" i="11"/>
  <c r="AA13" i="11"/>
  <c r="U14" i="11"/>
  <c r="P48" i="11"/>
  <c r="Q26" i="11"/>
  <c r="Q21" i="11"/>
  <c r="W56" i="11"/>
  <c r="V39" i="11"/>
  <c r="Z41" i="11"/>
  <c r="O10" i="11"/>
  <c r="S39" i="11"/>
  <c r="AB31" i="11"/>
  <c r="AB15" i="11"/>
  <c r="U52" i="11"/>
  <c r="AA20" i="11"/>
  <c r="T52" i="11"/>
  <c r="U8" i="11"/>
  <c r="S44" i="11"/>
  <c r="U35" i="11"/>
  <c r="Y44" i="11"/>
  <c r="AA23" i="11"/>
  <c r="X13" i="11"/>
  <c r="Y17" i="11"/>
  <c r="Q41" i="11"/>
  <c r="S41" i="11"/>
  <c r="AB7" i="11"/>
  <c r="Q48" i="11"/>
  <c r="P46" i="11"/>
  <c r="Q6" i="11"/>
  <c r="X27" i="11"/>
  <c r="Q52" i="11"/>
  <c r="X10" i="11"/>
  <c r="AA8" i="11"/>
  <c r="R10" i="11"/>
  <c r="T51" i="11"/>
  <c r="T20" i="11"/>
  <c r="Z7" i="11"/>
  <c r="Q54" i="11"/>
  <c r="Z23" i="11"/>
  <c r="W36" i="11"/>
  <c r="U11" i="11"/>
  <c r="R35" i="11"/>
  <c r="Q11" i="11"/>
  <c r="P23" i="11"/>
  <c r="U37" i="11"/>
  <c r="O43" i="11"/>
  <c r="S11" i="11"/>
  <c r="R52" i="11"/>
  <c r="T46" i="11"/>
  <c r="AB47" i="11"/>
  <c r="V35" i="11"/>
  <c r="V57" i="11"/>
  <c r="X29" i="11"/>
  <c r="P22" i="11"/>
  <c r="V8" i="11"/>
  <c r="P54" i="11"/>
  <c r="X25" i="11"/>
  <c r="T56" i="11"/>
  <c r="Y11" i="11"/>
  <c r="O36" i="11"/>
  <c r="U30" i="11"/>
  <c r="W15" i="11"/>
  <c r="O22" i="11"/>
  <c r="T40" i="11"/>
  <c r="Q18" i="11"/>
  <c r="W9" i="11"/>
  <c r="S46" i="11"/>
  <c r="AB17" i="11"/>
  <c r="Z21" i="11"/>
  <c r="P6" i="11"/>
  <c r="U56" i="11"/>
  <c r="AB28" i="11"/>
  <c r="Q7" i="11"/>
  <c r="Z22" i="11"/>
  <c r="V44" i="11"/>
  <c r="P24" i="11"/>
  <c r="P13" i="11"/>
  <c r="S15" i="11"/>
  <c r="T18" i="11"/>
  <c r="O52" i="11"/>
  <c r="Q19" i="11"/>
  <c r="V6" i="11"/>
  <c r="S52" i="11"/>
  <c r="P29" i="11"/>
  <c r="W6" i="11"/>
  <c r="P9" i="11"/>
  <c r="X9" i="11"/>
  <c r="V14" i="11"/>
  <c r="R26" i="11"/>
  <c r="W43" i="11"/>
  <c r="O6" i="11"/>
  <c r="O48" i="11"/>
  <c r="U42" i="11"/>
  <c r="R38" i="11"/>
  <c r="AA41" i="11"/>
  <c r="Y43" i="11"/>
  <c r="R22" i="11"/>
  <c r="Q57" i="11"/>
  <c r="U20" i="11"/>
  <c r="W44" i="11"/>
  <c r="U57" i="11"/>
  <c r="U40" i="11"/>
  <c r="R19" i="11"/>
  <c r="W10" i="11"/>
  <c r="X57" i="11"/>
  <c r="S9" i="11"/>
  <c r="T7" i="11"/>
  <c r="Z27" i="11"/>
  <c r="W16" i="11"/>
  <c r="O53" i="11"/>
  <c r="X51" i="11"/>
  <c r="Z24" i="11"/>
  <c r="Z6" i="11"/>
  <c r="R31" i="11"/>
  <c r="O46" i="11"/>
  <c r="AB49" i="11"/>
  <c r="Y53" i="11"/>
  <c r="AB40" i="11"/>
  <c r="W27" i="11"/>
  <c r="AB21" i="11"/>
  <c r="X43" i="11"/>
  <c r="Z43" i="11"/>
  <c r="Y29" i="11"/>
  <c r="O25" i="11"/>
  <c r="R40" i="11"/>
  <c r="V51" i="11"/>
  <c r="AA16" i="11"/>
  <c r="Z17" i="11"/>
  <c r="P18" i="11"/>
  <c r="S20" i="11"/>
  <c r="R53" i="11"/>
  <c r="V7" i="11"/>
  <c r="Q20" i="11"/>
  <c r="AA22" i="11"/>
  <c r="X6" i="11"/>
  <c r="T37" i="11"/>
  <c r="AB38" i="11"/>
  <c r="Z57" i="11"/>
  <c r="S27" i="11"/>
  <c r="Q44" i="11"/>
  <c r="O15" i="11"/>
  <c r="Z15" i="11"/>
  <c r="W20" i="11"/>
  <c r="S40" i="11"/>
  <c r="X14" i="11"/>
  <c r="AA51" i="11"/>
  <c r="O24" i="11"/>
  <c r="U7" i="11"/>
  <c r="AB53" i="11"/>
  <c r="X15" i="11"/>
  <c r="Y19" i="11"/>
  <c r="T19" i="11"/>
  <c r="W25" i="11"/>
  <c r="T36" i="11"/>
  <c r="Y27" i="11"/>
  <c r="P44" i="11"/>
  <c r="Q40" i="11"/>
  <c r="AB20" i="11"/>
  <c r="AB24" i="11"/>
  <c r="S31" i="11"/>
  <c r="AA30" i="11"/>
  <c r="Z8" i="11"/>
  <c r="T10" i="11"/>
  <c r="S42" i="11"/>
  <c r="X30" i="11"/>
  <c r="P8" i="11"/>
  <c r="AB13" i="11"/>
  <c r="T30" i="11"/>
  <c r="Z48" i="11"/>
  <c r="W53" i="11"/>
  <c r="V16" i="11"/>
  <c r="W19" i="11"/>
  <c r="P26" i="11"/>
  <c r="AB34" i="11"/>
  <c r="W22" i="11"/>
  <c r="V42" i="11"/>
  <c r="R20" i="11"/>
  <c r="S37" i="11"/>
  <c r="W8" i="11"/>
  <c r="Q46" i="11"/>
  <c r="W35" i="11"/>
  <c r="X54" i="11"/>
  <c r="AB8" i="11"/>
  <c r="S23" i="11"/>
  <c r="S38" i="11"/>
  <c r="V29" i="11"/>
  <c r="Y9" i="11"/>
  <c r="R24" i="11"/>
  <c r="T38" i="11"/>
  <c r="AB14" i="11"/>
  <c r="T17" i="11"/>
  <c r="W29" i="11"/>
  <c r="V43" i="11"/>
  <c r="Y39" i="11"/>
  <c r="Y15" i="11"/>
  <c r="P57" i="11"/>
  <c r="AB12" i="11"/>
  <c r="W30" i="11"/>
  <c r="AA52" i="11"/>
  <c r="Y16" i="11"/>
  <c r="T41" i="11"/>
  <c r="S14" i="11"/>
  <c r="AA46" i="11"/>
  <c r="O27" i="11"/>
  <c r="AA36" i="11"/>
  <c r="W18" i="11"/>
  <c r="AB6" i="11"/>
  <c r="Y21" i="11"/>
  <c r="U38" i="11"/>
  <c r="AB41" i="11"/>
  <c r="AB27" i="11"/>
  <c r="P52" i="11"/>
  <c r="Q8" i="11"/>
  <c r="Z54" i="11"/>
  <c r="T9" i="11"/>
  <c r="U16" i="11"/>
  <c r="Z19" i="11"/>
  <c r="R8" i="11"/>
  <c r="W21" i="11"/>
  <c r="AB57" i="11"/>
  <c r="AB22" i="11"/>
  <c r="U19" i="11"/>
  <c r="Z14" i="11"/>
  <c r="R51" i="11"/>
  <c r="Q51" i="11"/>
  <c r="T26" i="11"/>
  <c r="X41" i="11"/>
  <c r="Q14" i="11"/>
  <c r="Z9" i="11"/>
  <c r="S16" i="11"/>
  <c r="AA35" i="11"/>
  <c r="Y52" i="11"/>
  <c r="X35" i="11"/>
  <c r="AB44" i="11"/>
  <c r="O7" i="11"/>
  <c r="T43" i="11"/>
  <c r="Y24" i="11"/>
  <c r="Y37" i="11"/>
  <c r="AA53" i="11"/>
  <c r="W41" i="11"/>
  <c r="W48" i="11"/>
  <c r="AA57" i="11"/>
  <c r="AB23" i="11"/>
  <c r="AB55" i="11"/>
  <c r="T25" i="11"/>
  <c r="W26" i="11"/>
  <c r="AA40" i="11"/>
  <c r="S53" i="11"/>
  <c r="U29" i="11"/>
  <c r="U43" i="11"/>
  <c r="Z38" i="11"/>
  <c r="AB35" i="11"/>
  <c r="R14" i="11"/>
  <c r="T29" i="11"/>
  <c r="Q31" i="11"/>
  <c r="V24" i="11"/>
  <c r="X16" i="11"/>
  <c r="P15" i="11"/>
  <c r="P42" i="11"/>
  <c r="AA38" i="11"/>
  <c r="Q35" i="11"/>
  <c r="O11" i="11"/>
  <c r="S57" i="11"/>
  <c r="Q30" i="11"/>
  <c r="O16" i="11"/>
  <c r="U31" i="11"/>
  <c r="O56" i="11"/>
  <c r="X48" i="11"/>
  <c r="R23" i="11"/>
  <c r="V30" i="11"/>
  <c r="P56" i="11"/>
  <c r="T23" i="11"/>
  <c r="O51" i="11"/>
  <c r="X39" i="11"/>
  <c r="Y38" i="11"/>
  <c r="S13" i="11"/>
  <c r="P40" i="11"/>
  <c r="Z56" i="11"/>
  <c r="S24" i="11"/>
  <c r="O57" i="11"/>
  <c r="Z16" i="11"/>
  <c r="V26" i="11"/>
  <c r="O23" i="11"/>
  <c r="Z51" i="11"/>
  <c r="X19" i="11"/>
  <c r="P53" i="11"/>
  <c r="W42" i="11"/>
  <c r="P30" i="11"/>
  <c r="AA54" i="11"/>
  <c r="X53" i="11"/>
  <c r="AB48" i="11"/>
  <c r="W11" i="11"/>
  <c r="W54" i="11"/>
  <c r="R16" i="11"/>
  <c r="O21" i="11"/>
  <c r="Y57" i="11"/>
  <c r="AB43" i="11"/>
  <c r="V10" i="11"/>
  <c r="Z52" i="11"/>
  <c r="V27" i="11"/>
  <c r="V18" i="11"/>
  <c r="V54" i="11"/>
  <c r="V13" i="11"/>
  <c r="AB16" i="11"/>
  <c r="W13" i="11"/>
  <c r="Z35" i="11"/>
  <c r="U53" i="11"/>
  <c r="P43" i="11"/>
  <c r="AA10" i="11"/>
  <c r="W14" i="11"/>
  <c r="AA43" i="11"/>
  <c r="W39" i="11"/>
  <c r="O20" i="11"/>
  <c r="P51" i="11"/>
  <c r="Y23" i="11"/>
  <c r="Y30" i="11"/>
  <c r="W17" i="11"/>
  <c r="AC2" i="11" a="1"/>
  <c r="V17" i="11"/>
  <c r="R41" i="11"/>
  <c r="X23" i="11"/>
  <c r="V38" i="11"/>
  <c r="Y48" i="11"/>
  <c r="Q15" i="11"/>
  <c r="Z18" i="11"/>
  <c r="U24" i="11"/>
  <c r="S48" i="11"/>
  <c r="Q22" i="11"/>
  <c r="T57" i="11"/>
  <c r="R46" i="11"/>
  <c r="W37" i="11"/>
  <c r="T48" i="11"/>
  <c r="V21" i="11"/>
  <c r="S36" i="11"/>
  <c r="Q43" i="11"/>
  <c r="AB26" i="11"/>
  <c r="Z25" i="11"/>
  <c r="AB56" i="11"/>
  <c r="S25" i="11"/>
  <c r="P25" i="11"/>
  <c r="V31" i="11"/>
  <c r="T6" i="11"/>
  <c r="O9" i="11"/>
  <c r="P21" i="11"/>
  <c r="W31" i="11"/>
  <c r="P39" i="11"/>
  <c r="U23" i="11"/>
  <c r="R18" i="11"/>
  <c r="R15" i="11"/>
  <c r="Q42" i="11"/>
  <c r="W40" i="11"/>
  <c r="AA19" i="11"/>
  <c r="R21" i="11"/>
  <c r="Q16" i="11"/>
  <c r="U17" i="11"/>
  <c r="U48" i="11"/>
  <c r="R17" i="11"/>
  <c r="S21" i="11"/>
  <c r="P35" i="11"/>
  <c r="R25" i="11"/>
  <c r="Q53" i="11"/>
  <c r="O14" i="11"/>
  <c r="V22" i="11"/>
  <c r="V25" i="11"/>
  <c r="AA42" i="11"/>
  <c r="Z13" i="11"/>
  <c r="Y26" i="11"/>
  <c r="X11" i="11"/>
  <c r="Z31" i="11"/>
  <c r="P14" i="11"/>
  <c r="AA21" i="11"/>
  <c r="P19" i="11"/>
  <c r="S19" i="11"/>
  <c r="U51" i="11"/>
  <c r="X42" i="11"/>
  <c r="AA7" i="11"/>
  <c r="S6" i="11"/>
  <c r="U26" i="11"/>
  <c r="P17" i="11"/>
  <c r="Y36" i="11"/>
  <c r="Y41" i="11"/>
  <c r="AA29" i="11"/>
  <c r="R7" i="11"/>
  <c r="R48" i="11"/>
  <c r="R11" i="11"/>
  <c r="AB32" i="11"/>
  <c r="AB19" i="11"/>
  <c r="AA37" i="11"/>
  <c r="AA18" i="11"/>
  <c r="S18" i="11"/>
  <c r="X7" i="11"/>
  <c r="AA39" i="11"/>
  <c r="AB45" i="11"/>
  <c r="Q17" i="11"/>
  <c r="U10" i="11"/>
  <c r="Y35" i="11"/>
  <c r="AA24" i="11"/>
  <c r="T53" i="11"/>
  <c r="T39" i="11"/>
  <c r="AA56" i="11"/>
  <c r="O29" i="11"/>
  <c r="X8" i="11"/>
  <c r="U44" i="11"/>
  <c r="X40" i="11"/>
  <c r="R6" i="11"/>
  <c r="P7" i="11"/>
  <c r="AB54" i="11"/>
  <c r="S8" i="11"/>
  <c r="X46" i="11"/>
  <c r="Q9" i="11"/>
  <c r="T14" i="11"/>
  <c r="AA9" i="11"/>
  <c r="Q38" i="11"/>
  <c r="Y54" i="11"/>
  <c r="P11" i="11"/>
  <c r="O41" i="11"/>
  <c r="V36" i="11"/>
  <c r="AB42" i="11"/>
  <c r="P31" i="11"/>
  <c r="Y46" i="11"/>
  <c r="AB11" i="11"/>
  <c r="Q10" i="11"/>
  <c r="Z10" i="11"/>
  <c r="U36" i="11"/>
  <c r="R37" i="11"/>
  <c r="R13" i="11"/>
  <c r="R44" i="11"/>
  <c r="W23" i="11"/>
  <c r="V52" i="11"/>
  <c r="AA11" i="11"/>
  <c r="AB33" i="11"/>
  <c r="Z44" i="11"/>
  <c r="Z20" i="11"/>
  <c r="R54" i="11"/>
  <c r="X20" i="11"/>
  <c r="O44" i="11"/>
  <c r="Y31" i="11"/>
  <c r="O54" i="11"/>
  <c r="AA31" i="11"/>
  <c r="O8" i="11"/>
  <c r="V41" i="11"/>
  <c r="Q27" i="11"/>
  <c r="Z46" i="11"/>
  <c r="Y20" i="11"/>
  <c r="Q39" i="11"/>
  <c r="V37" i="11"/>
  <c r="S51" i="11"/>
  <c r="Q29" i="11"/>
  <c r="AB10" i="11"/>
  <c r="V20" i="11"/>
  <c r="V19" i="11"/>
  <c r="Z30" i="11"/>
  <c r="AB51" i="11"/>
  <c r="O13" i="11"/>
  <c r="R30" i="11"/>
  <c r="Y10" i="11"/>
  <c r="U6" i="11"/>
  <c r="O26" i="11"/>
  <c r="X38" i="11"/>
  <c r="W57" i="11"/>
  <c r="Y6" i="11"/>
  <c r="T31" i="11"/>
  <c r="AA26" i="11"/>
  <c r="T15" i="11"/>
  <c r="AB50" i="11"/>
  <c r="T24" i="11"/>
  <c r="U54" i="11"/>
  <c r="T13" i="11"/>
  <c r="Z36" i="11"/>
  <c r="R56" i="11"/>
  <c r="Q24" i="11"/>
  <c r="S10" i="11"/>
  <c r="Y25" i="11"/>
  <c r="R27" i="11"/>
  <c r="X31" i="11"/>
  <c r="Y22" i="11"/>
  <c r="O42" i="11"/>
  <c r="X44" i="11"/>
  <c r="O37" i="11"/>
  <c r="O17" i="11"/>
  <c r="P10" i="11"/>
  <c r="Q37" i="11"/>
  <c r="Q13" i="11"/>
  <c r="W46" i="11"/>
  <c r="S54" i="11"/>
  <c r="U21" i="11"/>
  <c r="Z29" i="11"/>
  <c r="S17" i="11"/>
  <c r="V15" i="11"/>
  <c r="P36" i="11"/>
  <c r="O38" i="11"/>
  <c r="U15" i="11"/>
  <c r="AB37" i="11"/>
  <c r="S29" i="11"/>
  <c r="V48" i="11"/>
  <c r="S56" i="11"/>
  <c r="S22" i="11"/>
  <c r="AA17" i="11"/>
  <c r="X17" i="11"/>
  <c r="R42" i="11"/>
  <c r="Z40" i="11"/>
  <c r="S35" i="11"/>
  <c r="O18" i="11"/>
  <c r="X21" i="11"/>
  <c r="AA25" i="11"/>
  <c r="X22" i="11"/>
  <c r="P20" i="11"/>
  <c r="R29" i="11"/>
  <c r="R57" i="11"/>
  <c r="V9" i="11"/>
  <c r="T35" i="11"/>
  <c r="O31" i="11"/>
  <c r="T11" i="11"/>
  <c r="AB9" i="11"/>
  <c r="W52" i="11"/>
  <c r="U46" i="11"/>
  <c r="T22" i="11"/>
  <c r="R36" i="11"/>
  <c r="Q25" i="11"/>
  <c r="V40" i="11"/>
  <c r="U18" i="11"/>
  <c r="R43" i="11"/>
  <c r="S26" i="11"/>
  <c r="X52" i="11"/>
  <c r="R39" i="11"/>
  <c r="S7" i="11"/>
  <c r="O40" i="11"/>
  <c r="P38" i="11"/>
  <c r="V11" i="11"/>
  <c r="Z53" i="11"/>
  <c r="T27" i="11"/>
  <c r="X26" i="11"/>
  <c r="T42" i="11"/>
  <c r="T44" i="11"/>
  <c r="T21" i="11"/>
  <c r="AA44" i="11"/>
  <c r="P27" i="11"/>
  <c r="U27" i="11"/>
  <c r="Y8" i="11"/>
  <c r="AA48" i="11"/>
  <c r="P41" i="11"/>
  <c r="Y13" i="11"/>
  <c r="X24" i="11"/>
  <c r="X18" i="11"/>
  <c r="T16" i="11"/>
  <c r="AA27" i="11"/>
  <c r="W51" i="11"/>
  <c r="T8" i="11"/>
  <c r="R9" i="11"/>
  <c r="X56" i="11"/>
  <c r="AA6" i="11"/>
  <c r="Y18" i="11"/>
  <c r="Y56" i="11"/>
  <c r="V56" i="11"/>
  <c r="O30" i="11"/>
  <c r="Y42" i="11"/>
  <c r="U41" i="11"/>
  <c r="AB36" i="11"/>
  <c r="P37" i="11"/>
  <c r="Z42" i="11"/>
  <c r="Y51" i="11"/>
  <c r="AA15" i="11"/>
  <c r="U9" i="11"/>
  <c r="W7" i="11"/>
  <c r="O19" i="11"/>
  <c r="Y7" i="11"/>
  <c r="S43" i="11"/>
  <c r="U13" i="11"/>
  <c r="O39" i="11"/>
  <c r="S30" i="11"/>
  <c r="W24" i="11"/>
  <c r="AC2" i="11" l="1"/>
  <c r="AC3" i="11"/>
  <c r="AD4" i="11"/>
  <c r="O68" i="11"/>
  <c r="O71" i="11"/>
  <c r="W81" i="11"/>
  <c r="O78" i="11"/>
  <c r="S75" i="11"/>
  <c r="P69" i="11"/>
  <c r="R69" i="11"/>
  <c r="X70" i="11"/>
  <c r="T84" i="11"/>
  <c r="T77" i="11"/>
  <c r="T74" i="11"/>
  <c r="P79" i="11"/>
  <c r="Q70" i="11"/>
  <c r="O72" i="11"/>
  <c r="W84" i="11"/>
  <c r="X74" i="11"/>
  <c r="O76" i="11"/>
  <c r="X77" i="11"/>
  <c r="W83" i="11"/>
  <c r="S79" i="11"/>
  <c r="X83" i="11"/>
  <c r="Q71" i="11"/>
  <c r="U73" i="11"/>
  <c r="P80" i="11"/>
  <c r="U83" i="11"/>
  <c r="P75" i="11"/>
  <c r="P84" i="11"/>
  <c r="T78" i="11"/>
  <c r="X82" i="11"/>
  <c r="V82" i="11"/>
  <c r="O82" i="11"/>
  <c r="P82" i="11"/>
  <c r="R82" i="11"/>
  <c r="V70" i="11"/>
  <c r="S80" i="11"/>
  <c r="U80" i="11"/>
  <c r="W82" i="11"/>
  <c r="U76" i="11"/>
  <c r="P77" i="11"/>
  <c r="T75" i="11"/>
  <c r="W73" i="11"/>
  <c r="S82" i="11"/>
  <c r="U82" i="11"/>
  <c r="Q82" i="11"/>
  <c r="T82" i="11"/>
  <c r="U78" i="11"/>
  <c r="Q75" i="11"/>
  <c r="U79" i="11"/>
  <c r="R73" i="11"/>
  <c r="Q76" i="11"/>
  <c r="V75" i="11"/>
  <c r="X71" i="11"/>
  <c r="U75" i="11"/>
  <c r="W74" i="11"/>
  <c r="T73" i="11"/>
  <c r="T72" i="11"/>
  <c r="R75" i="11"/>
  <c r="P68" i="11"/>
  <c r="R83" i="11"/>
  <c r="X84" i="11"/>
  <c r="V76" i="11"/>
  <c r="S74" i="11"/>
  <c r="V72" i="11"/>
  <c r="O69" i="11"/>
  <c r="W79" i="11"/>
  <c r="R77" i="11"/>
  <c r="S73" i="11"/>
  <c r="S78" i="11"/>
  <c r="S72" i="11"/>
  <c r="O80" i="11"/>
  <c r="O84" i="11"/>
  <c r="U81" i="11"/>
  <c r="R72" i="11"/>
  <c r="U68" i="11"/>
  <c r="R84" i="11"/>
  <c r="V73" i="11"/>
  <c r="R76" i="11"/>
  <c r="V81" i="11"/>
  <c r="X78" i="11"/>
  <c r="R71" i="11"/>
  <c r="R79" i="11"/>
  <c r="W68" i="11"/>
  <c r="T81" i="11"/>
  <c r="T71" i="11"/>
  <c r="Q73" i="11"/>
  <c r="P74" i="11"/>
  <c r="O73" i="11"/>
  <c r="T83" i="11"/>
  <c r="X81" i="11"/>
  <c r="T79" i="11"/>
  <c r="W78" i="11"/>
  <c r="Q80" i="11"/>
  <c r="X79" i="11"/>
  <c r="O79" i="11"/>
  <c r="T76" i="11"/>
  <c r="W80" i="11"/>
  <c r="O81" i="11"/>
  <c r="R80" i="11"/>
  <c r="X72" i="11"/>
  <c r="V79" i="11"/>
  <c r="V74" i="11"/>
  <c r="W76" i="11"/>
  <c r="X73" i="11"/>
  <c r="P71" i="11"/>
  <c r="S81" i="11"/>
  <c r="W75" i="11"/>
  <c r="X75" i="11"/>
  <c r="Q72" i="11"/>
  <c r="Q79" i="11"/>
  <c r="O74" i="11"/>
  <c r="P70" i="11"/>
  <c r="P72" i="11"/>
  <c r="S68" i="11"/>
  <c r="V80" i="11"/>
  <c r="V71" i="11"/>
  <c r="Q69" i="11"/>
  <c r="R68" i="11"/>
  <c r="U72" i="11"/>
  <c r="Q84" i="11"/>
  <c r="W70" i="11"/>
  <c r="W77" i="11"/>
  <c r="V78" i="11"/>
  <c r="O83" i="11"/>
  <c r="V77" i="11"/>
  <c r="Q81" i="11"/>
  <c r="V69" i="11"/>
  <c r="T80" i="11"/>
  <c r="U77" i="11"/>
  <c r="W71" i="11"/>
  <c r="O75" i="11"/>
  <c r="U69" i="11"/>
  <c r="Q74" i="11"/>
  <c r="R74" i="11"/>
  <c r="U74" i="11"/>
  <c r="O70" i="11"/>
  <c r="S76" i="11"/>
  <c r="V84" i="11"/>
  <c r="T70" i="11"/>
  <c r="P81" i="11"/>
  <c r="P78" i="11"/>
  <c r="U70" i="11"/>
  <c r="S83" i="11"/>
  <c r="T68" i="11"/>
  <c r="W72" i="11"/>
  <c r="U84" i="11"/>
  <c r="Q77" i="11"/>
  <c r="X80" i="11"/>
  <c r="Q83" i="11"/>
  <c r="V68" i="11"/>
  <c r="X68" i="11"/>
  <c r="S70" i="11"/>
  <c r="R81" i="11"/>
  <c r="V83" i="11"/>
  <c r="O77" i="11"/>
  <c r="S69" i="11"/>
  <c r="W69" i="11"/>
  <c r="P83" i="11"/>
  <c r="T69" i="11"/>
  <c r="U71" i="11"/>
  <c r="S84" i="11"/>
  <c r="Q78" i="11"/>
  <c r="S71" i="11"/>
  <c r="S77" i="11"/>
  <c r="P76" i="11"/>
  <c r="X76" i="11"/>
  <c r="X69" i="11"/>
  <c r="R78" i="11"/>
  <c r="AC50" i="11"/>
  <c r="AC39" i="11"/>
  <c r="AC28" i="11"/>
  <c r="AC56" i="11"/>
  <c r="AC19" i="11"/>
  <c r="AC55" i="11"/>
  <c r="AC10" i="11"/>
  <c r="AC6" i="11"/>
  <c r="AC11" i="11"/>
  <c r="AC52" i="11"/>
  <c r="AC27" i="11"/>
  <c r="AC7" i="11"/>
  <c r="AD2" i="11" a="1"/>
  <c r="AC53" i="11"/>
  <c r="AC26" i="11"/>
  <c r="AC24" i="11"/>
  <c r="AC15" i="11"/>
  <c r="AC36" i="11"/>
  <c r="AC22" i="11"/>
  <c r="AC43" i="11"/>
  <c r="AC41" i="11"/>
  <c r="AC5" i="11"/>
  <c r="AC14" i="11"/>
  <c r="AC21" i="11"/>
  <c r="AC18" i="11"/>
  <c r="AC33" i="11"/>
  <c r="AC34" i="11"/>
  <c r="AC25" i="11"/>
  <c r="AC42" i="11"/>
  <c r="AC47" i="11"/>
  <c r="AC31" i="11"/>
  <c r="AC13" i="11"/>
  <c r="AC40" i="11"/>
  <c r="AC29" i="11"/>
  <c r="AC57" i="11"/>
  <c r="AC9" i="11"/>
  <c r="AC32" i="11"/>
  <c r="AC54" i="11"/>
  <c r="AC12" i="11"/>
  <c r="AC45" i="11"/>
  <c r="AC17" i="11"/>
  <c r="AC20" i="11"/>
  <c r="AC35" i="11"/>
  <c r="AC30" i="11"/>
  <c r="AC37" i="11"/>
  <c r="AC48" i="11"/>
  <c r="AC23" i="11"/>
  <c r="AC51" i="11"/>
  <c r="AC38" i="11"/>
  <c r="AC49" i="11"/>
  <c r="AC44" i="11"/>
  <c r="AC46" i="11"/>
  <c r="AC16" i="11"/>
  <c r="AC8" i="11"/>
  <c r="AD2" i="11" l="1"/>
  <c r="AD3" i="11"/>
  <c r="AE4" i="11"/>
  <c r="P73" i="11"/>
  <c r="Q68" i="11"/>
  <c r="R70" i="11"/>
  <c r="AD55" i="11"/>
  <c r="T5" i="11"/>
  <c r="AD15" i="11"/>
  <c r="W5" i="11"/>
  <c r="AD28" i="11"/>
  <c r="AD7" i="11"/>
  <c r="P5" i="11"/>
  <c r="AD53" i="11"/>
  <c r="AD46" i="11"/>
  <c r="AD56" i="11"/>
  <c r="AD31" i="11"/>
  <c r="Y5" i="11"/>
  <c r="AD36" i="11"/>
  <c r="AD8" i="11"/>
  <c r="AD48" i="11"/>
  <c r="AD47" i="11"/>
  <c r="AD19" i="11"/>
  <c r="AD9" i="11"/>
  <c r="AD37" i="11"/>
  <c r="AD6" i="11"/>
  <c r="AD51" i="11"/>
  <c r="AD18" i="11"/>
  <c r="AD57" i="11"/>
  <c r="AD35" i="11"/>
  <c r="AD45" i="11"/>
  <c r="AD43" i="11"/>
  <c r="AD14" i="11"/>
  <c r="Z5" i="11"/>
  <c r="O5" i="11"/>
  <c r="U5" i="11"/>
  <c r="X5" i="11"/>
  <c r="AD10" i="11"/>
  <c r="AD38" i="11"/>
  <c r="R5" i="11"/>
  <c r="S5" i="11"/>
  <c r="AA5" i="11"/>
  <c r="AD49" i="11"/>
  <c r="AE2" i="11" a="1"/>
  <c r="AD29" i="11"/>
  <c r="AD24" i="11"/>
  <c r="AD34" i="11"/>
  <c r="AD26" i="11"/>
  <c r="AD17" i="11"/>
  <c r="V5" i="11"/>
  <c r="AD41" i="11"/>
  <c r="AD25" i="11"/>
  <c r="AB5" i="11"/>
  <c r="AD11" i="11"/>
  <c r="AD42" i="11"/>
  <c r="Q5" i="11"/>
  <c r="AD23" i="11"/>
  <c r="AD40" i="11"/>
  <c r="AD22" i="11"/>
  <c r="AD5" i="11"/>
  <c r="AD27" i="11"/>
  <c r="AD13" i="11"/>
  <c r="AD54" i="11"/>
  <c r="AD50" i="11"/>
  <c r="AD33" i="11"/>
  <c r="AD52" i="11"/>
  <c r="AD39" i="11"/>
  <c r="AD12" i="11"/>
  <c r="AD44" i="11"/>
  <c r="AD16" i="11"/>
  <c r="AD20" i="11"/>
  <c r="AD21" i="11"/>
  <c r="AD32" i="11"/>
  <c r="AD30" i="11"/>
  <c r="AE2" i="11" l="1"/>
  <c r="AE3" i="11"/>
  <c r="AF4" i="11"/>
  <c r="J58" i="11" a="1"/>
  <c r="J58" i="11" s="1"/>
  <c r="K58" i="11" a="1"/>
  <c r="K58" i="11" s="1"/>
  <c r="N58" i="11"/>
  <c r="H58" i="11" a="1"/>
  <c r="H58" i="11" s="1"/>
  <c r="I58" i="11" a="1"/>
  <c r="I58" i="11" s="1"/>
  <c r="AE35" i="11"/>
  <c r="AE36" i="11"/>
  <c r="AE45" i="11"/>
  <c r="AE9" i="11"/>
  <c r="AE33" i="11"/>
  <c r="AE46" i="11"/>
  <c r="AE49" i="11"/>
  <c r="AE23" i="11"/>
  <c r="AE14" i="11"/>
  <c r="AE16" i="11"/>
  <c r="AE48" i="11"/>
  <c r="AE11" i="11"/>
  <c r="AE44" i="11"/>
  <c r="AE34" i="11"/>
  <c r="AE40" i="11"/>
  <c r="AE15" i="11"/>
  <c r="AE24" i="11"/>
  <c r="AE51" i="11"/>
  <c r="AE31" i="11"/>
  <c r="AE39" i="11"/>
  <c r="AE56" i="11"/>
  <c r="AE26" i="11"/>
  <c r="AE21" i="11"/>
  <c r="AE13" i="11"/>
  <c r="AE38" i="11"/>
  <c r="AF2" i="11" a="1"/>
  <c r="AE37" i="11"/>
  <c r="AE10" i="11"/>
  <c r="AE57" i="11"/>
  <c r="AE47" i="11"/>
  <c r="AE18" i="11"/>
  <c r="AE6" i="11"/>
  <c r="AE30" i="11"/>
  <c r="AE27" i="11"/>
  <c r="AE19" i="11"/>
  <c r="AE17" i="11"/>
  <c r="AE20" i="11"/>
  <c r="AE52" i="11"/>
  <c r="AE8" i="11"/>
  <c r="AE28" i="11"/>
  <c r="AE41" i="11"/>
  <c r="AE42" i="11"/>
  <c r="AE55" i="11"/>
  <c r="AE43" i="11"/>
  <c r="AE29" i="11"/>
  <c r="AE5" i="11"/>
  <c r="AE7" i="11"/>
  <c r="AE50" i="11"/>
  <c r="AE12" i="11"/>
  <c r="AE54" i="11"/>
  <c r="AE22" i="11"/>
  <c r="AE32" i="11"/>
  <c r="AE25" i="11"/>
  <c r="AE53" i="11"/>
  <c r="AF2" i="11" l="1"/>
  <c r="AF3" i="11"/>
  <c r="AG4" i="11"/>
  <c r="AF27" i="11"/>
  <c r="AF38" i="11"/>
  <c r="AF29" i="11"/>
  <c r="AF28" i="11"/>
  <c r="AF56" i="11"/>
  <c r="AF23" i="11"/>
  <c r="AF8" i="11"/>
  <c r="AF14" i="11"/>
  <c r="AF33" i="11"/>
  <c r="AF54" i="11"/>
  <c r="AF41" i="11"/>
  <c r="AF6" i="11"/>
  <c r="AF21" i="11"/>
  <c r="AF47" i="11"/>
  <c r="AF49" i="11"/>
  <c r="AF9" i="11"/>
  <c r="AF17" i="11"/>
  <c r="AF39" i="11"/>
  <c r="AF32" i="11"/>
  <c r="AF37" i="11"/>
  <c r="AF15" i="11"/>
  <c r="AF45" i="11"/>
  <c r="AF53" i="11"/>
  <c r="AF46" i="11"/>
  <c r="AF40" i="11"/>
  <c r="AF26" i="11"/>
  <c r="AF35" i="11"/>
  <c r="AF22" i="11"/>
  <c r="AF34" i="11"/>
  <c r="AF44" i="11"/>
  <c r="AF31" i="11"/>
  <c r="AF18" i="11"/>
  <c r="AF43" i="11"/>
  <c r="AF16" i="11"/>
  <c r="AF5" i="11"/>
  <c r="AF36" i="11"/>
  <c r="AF7" i="11"/>
  <c r="AG2" i="11" a="1"/>
  <c r="AF30" i="11"/>
  <c r="AF24" i="11"/>
  <c r="AF42" i="11"/>
  <c r="AF25" i="11"/>
  <c r="AF13" i="11"/>
  <c r="AF20" i="11"/>
  <c r="AF48" i="11"/>
  <c r="AF55" i="11"/>
  <c r="AF10" i="11"/>
  <c r="AF12" i="11"/>
  <c r="AF52" i="11"/>
  <c r="AF19" i="11"/>
  <c r="AF57" i="11"/>
  <c r="AF50" i="11"/>
  <c r="AF11" i="11"/>
  <c r="AF51" i="11"/>
  <c r="AG2" i="11" l="1"/>
  <c r="AG3" i="11"/>
  <c r="AH4" i="11"/>
  <c r="AG12" i="11"/>
  <c r="AG39" i="11"/>
  <c r="AG44" i="11"/>
  <c r="AG38" i="11"/>
  <c r="AG56" i="11"/>
  <c r="AG48" i="11"/>
  <c r="AG52" i="11"/>
  <c r="AG31" i="11"/>
  <c r="AG30" i="11"/>
  <c r="AH2" i="11" a="1"/>
  <c r="AG17" i="11"/>
  <c r="AG11" i="11"/>
  <c r="AG54" i="11"/>
  <c r="AG19" i="11"/>
  <c r="AG25" i="11"/>
  <c r="AG10" i="11"/>
  <c r="AG35" i="11"/>
  <c r="AG51" i="11"/>
  <c r="AG36" i="11"/>
  <c r="AG28" i="11"/>
  <c r="AG16" i="11"/>
  <c r="AG9" i="11"/>
  <c r="AG46" i="11"/>
  <c r="AG26" i="11"/>
  <c r="AG33" i="11"/>
  <c r="AG22" i="11"/>
  <c r="AG21" i="11"/>
  <c r="AG29" i="11"/>
  <c r="AG45" i="11"/>
  <c r="AG49" i="11"/>
  <c r="AG20" i="11"/>
  <c r="AG34" i="11"/>
  <c r="AG50" i="11"/>
  <c r="AG7" i="11"/>
  <c r="AG18" i="11"/>
  <c r="AG42" i="11"/>
  <c r="AG23" i="11"/>
  <c r="AG57" i="11"/>
  <c r="AG5" i="11"/>
  <c r="AG37" i="11"/>
  <c r="AG6" i="11"/>
  <c r="AG40" i="11"/>
  <c r="AG43" i="11"/>
  <c r="AG13" i="11"/>
  <c r="AG24" i="11"/>
  <c r="AG53" i="11"/>
  <c r="AG14" i="11"/>
  <c r="AG47" i="11"/>
  <c r="AG41" i="11"/>
  <c r="AG32" i="11"/>
  <c r="AG55" i="11"/>
  <c r="AG27" i="11"/>
  <c r="AG8" i="11"/>
  <c r="AG15" i="11"/>
  <c r="AH2" i="11" l="1"/>
  <c r="AH3" i="11"/>
  <c r="AI4" i="11"/>
  <c r="AH53" i="11"/>
  <c r="AH5" i="11"/>
  <c r="AH52" i="11"/>
  <c r="AH29" i="11"/>
  <c r="AH12" i="11"/>
  <c r="AH56" i="11"/>
  <c r="AH6" i="11"/>
  <c r="AH25" i="11"/>
  <c r="AH31" i="11"/>
  <c r="AH27" i="11"/>
  <c r="AH44" i="11"/>
  <c r="AH50" i="11"/>
  <c r="AH36" i="11"/>
  <c r="AH30" i="11"/>
  <c r="AH47" i="11"/>
  <c r="AH39" i="11"/>
  <c r="AH48" i="11"/>
  <c r="AH20" i="11"/>
  <c r="AH26" i="11"/>
  <c r="AH34" i="11"/>
  <c r="AH57" i="11"/>
  <c r="AI2" i="11" a="1"/>
  <c r="AH18" i="11"/>
  <c r="AH41" i="11"/>
  <c r="AH10" i="11"/>
  <c r="AH42" i="11"/>
  <c r="AH45" i="11"/>
  <c r="AH54" i="11"/>
  <c r="AH13" i="11"/>
  <c r="AH28" i="11"/>
  <c r="AH11" i="11"/>
  <c r="AH33" i="11"/>
  <c r="AH49" i="11"/>
  <c r="AH24" i="11"/>
  <c r="AH35" i="11"/>
  <c r="AH7" i="11"/>
  <c r="AH43" i="11"/>
  <c r="AH55" i="11"/>
  <c r="AH21" i="11"/>
  <c r="AH32" i="11"/>
  <c r="AH23" i="11"/>
  <c r="AH9" i="11"/>
  <c r="AH37" i="11"/>
  <c r="AH19" i="11"/>
  <c r="AH38" i="11"/>
  <c r="AH14" i="11"/>
  <c r="AH46" i="11"/>
  <c r="AH17" i="11"/>
  <c r="AH51" i="11"/>
  <c r="AH15" i="11"/>
  <c r="AH16" i="11"/>
  <c r="AH8" i="11"/>
  <c r="AH40" i="11"/>
  <c r="AH22" i="11"/>
  <c r="AI2" i="11" l="1"/>
  <c r="AI3" i="11"/>
  <c r="AJ4" i="11"/>
  <c r="AI8" i="11"/>
  <c r="AI26" i="11"/>
  <c r="AI11" i="11"/>
  <c r="AI12" i="11"/>
  <c r="AI28" i="11"/>
  <c r="AI42" i="11"/>
  <c r="AI16" i="11"/>
  <c r="AI14" i="11"/>
  <c r="AI15" i="11"/>
  <c r="AI24" i="11"/>
  <c r="AI18" i="11"/>
  <c r="AI27" i="11"/>
  <c r="AI55" i="11"/>
  <c r="AI23" i="11"/>
  <c r="AI49" i="11"/>
  <c r="AI6" i="11"/>
  <c r="AI25" i="11"/>
  <c r="AI51" i="11"/>
  <c r="AI32" i="11"/>
  <c r="AI30" i="11"/>
  <c r="AI41" i="11"/>
  <c r="AI46" i="11"/>
  <c r="AI36" i="11"/>
  <c r="AI10" i="11"/>
  <c r="AI37" i="11"/>
  <c r="AI7" i="11"/>
  <c r="AI22" i="11"/>
  <c r="AI35" i="11"/>
  <c r="AI34" i="11"/>
  <c r="AI43" i="11"/>
  <c r="AI9" i="11"/>
  <c r="AI57" i="11"/>
  <c r="AI52" i="11"/>
  <c r="AI13" i="11"/>
  <c r="AI48" i="11"/>
  <c r="AI33" i="11"/>
  <c r="AI40" i="11"/>
  <c r="AI47" i="11"/>
  <c r="AI54" i="11"/>
  <c r="AI44" i="11"/>
  <c r="AI31" i="11"/>
  <c r="AI38" i="11"/>
  <c r="AI17" i="11"/>
  <c r="AI39" i="11"/>
  <c r="AI19" i="11"/>
  <c r="AI5" i="11"/>
  <c r="AI21" i="11"/>
  <c r="AI29" i="11"/>
  <c r="AI20" i="11"/>
  <c r="AJ2" i="11" a="1"/>
  <c r="AI45" i="11"/>
  <c r="AI53" i="11"/>
  <c r="AI56" i="11"/>
  <c r="AI50" i="11"/>
  <c r="AJ2" i="11" l="1"/>
  <c r="AJ3" i="11"/>
  <c r="AK4" i="11"/>
  <c r="AJ19" i="11"/>
  <c r="AJ22" i="11"/>
  <c r="AJ41" i="11"/>
  <c r="AJ14" i="11"/>
  <c r="AJ20" i="11"/>
  <c r="AJ6" i="11"/>
  <c r="AJ50" i="11"/>
  <c r="AJ27" i="11"/>
  <c r="AJ16" i="11"/>
  <c r="AJ54" i="11"/>
  <c r="AJ9" i="11"/>
  <c r="AJ38" i="11"/>
  <c r="AJ10" i="11"/>
  <c r="AJ17" i="11"/>
  <c r="AJ44" i="11"/>
  <c r="AJ5" i="11"/>
  <c r="AJ47" i="11"/>
  <c r="AJ32" i="11"/>
  <c r="AJ49" i="11"/>
  <c r="AJ13" i="11"/>
  <c r="AJ42" i="11"/>
  <c r="AJ25" i="11"/>
  <c r="AJ45" i="11"/>
  <c r="AJ37" i="11"/>
  <c r="AJ24" i="11"/>
  <c r="AJ30" i="11"/>
  <c r="AJ33" i="11"/>
  <c r="AJ53" i="11"/>
  <c r="AJ12" i="11"/>
  <c r="AJ39" i="11"/>
  <c r="AJ31" i="11"/>
  <c r="AJ7" i="11"/>
  <c r="AJ15" i="11"/>
  <c r="AJ11" i="11"/>
  <c r="AJ29" i="11"/>
  <c r="AJ21" i="11"/>
  <c r="AJ23" i="11"/>
  <c r="AJ46" i="11"/>
  <c r="AJ56" i="11"/>
  <c r="AJ51" i="11"/>
  <c r="AJ8" i="11"/>
  <c r="AK2" i="11" a="1"/>
  <c r="AJ48" i="11"/>
  <c r="AJ57" i="11"/>
  <c r="AJ35" i="11"/>
  <c r="AJ52" i="11"/>
  <c r="AJ28" i="11"/>
  <c r="AJ36" i="11"/>
  <c r="AJ34" i="11"/>
  <c r="AJ55" i="11"/>
  <c r="AJ18" i="11"/>
  <c r="AJ40" i="11"/>
  <c r="AJ43" i="11"/>
  <c r="AJ26" i="11"/>
  <c r="AK2" i="11" l="1"/>
  <c r="AK3" i="11"/>
  <c r="AL4" i="11"/>
  <c r="AK21" i="11"/>
  <c r="AK34" i="11"/>
  <c r="AK22" i="11"/>
  <c r="AK20" i="11"/>
  <c r="AK57" i="11"/>
  <c r="AK24" i="11"/>
  <c r="AK5" i="11"/>
  <c r="AK11" i="11"/>
  <c r="AK53" i="11"/>
  <c r="AK17" i="11"/>
  <c r="AK19" i="11"/>
  <c r="AK50" i="11"/>
  <c r="AK44" i="11"/>
  <c r="AK39" i="11"/>
  <c r="AK52" i="11"/>
  <c r="AK43" i="11"/>
  <c r="AK42" i="11"/>
  <c r="AK38" i="11"/>
  <c r="AK54" i="11"/>
  <c r="AK9" i="11"/>
  <c r="AK51" i="11"/>
  <c r="AK18" i="11"/>
  <c r="AK36" i="11"/>
  <c r="AK35" i="11"/>
  <c r="AK25" i="11"/>
  <c r="AK12" i="11"/>
  <c r="AK31" i="11"/>
  <c r="AK47" i="11"/>
  <c r="AK13" i="11"/>
  <c r="AL2" i="11" a="1"/>
  <c r="AK8" i="11"/>
  <c r="AK56" i="11"/>
  <c r="AK26" i="11"/>
  <c r="AK23" i="11"/>
  <c r="AK10" i="11"/>
  <c r="AK16" i="11"/>
  <c r="AK46" i="11"/>
  <c r="AK28" i="11"/>
  <c r="AK33" i="11"/>
  <c r="AK37" i="11"/>
  <c r="AK40" i="11"/>
  <c r="AK15" i="11"/>
  <c r="AK48" i="11"/>
  <c r="AK55" i="11"/>
  <c r="AK27" i="11"/>
  <c r="AK7" i="11"/>
  <c r="AK29" i="11"/>
  <c r="AK14" i="11"/>
  <c r="AK6" i="11"/>
  <c r="AK30" i="11"/>
  <c r="AK49" i="11"/>
  <c r="AK45" i="11"/>
  <c r="AK32" i="11"/>
  <c r="AK41" i="11"/>
  <c r="AL2" i="11" l="1"/>
  <c r="AL3" i="11"/>
  <c r="AM4" i="11"/>
  <c r="AL30" i="11"/>
  <c r="AL5" i="11"/>
  <c r="AL8" i="11"/>
  <c r="AL22" i="11"/>
  <c r="AL48" i="11"/>
  <c r="AL9" i="11"/>
  <c r="AL21" i="11"/>
  <c r="AL28" i="11"/>
  <c r="AL11" i="11"/>
  <c r="AL43" i="11"/>
  <c r="AL49" i="11"/>
  <c r="AL36" i="11"/>
  <c r="AL23" i="11"/>
  <c r="AM2" i="11" a="1"/>
  <c r="AL51" i="11"/>
  <c r="AL14" i="11"/>
  <c r="AL44" i="11"/>
  <c r="AL12" i="11"/>
  <c r="AL6" i="11"/>
  <c r="AL17" i="11"/>
  <c r="AL41" i="11"/>
  <c r="AL19" i="11"/>
  <c r="AL29" i="11"/>
  <c r="AL18" i="11"/>
  <c r="AL45" i="11"/>
  <c r="AL39" i="11"/>
  <c r="AL55" i="11"/>
  <c r="AL38" i="11"/>
  <c r="AL20" i="11"/>
  <c r="AL57" i="11"/>
  <c r="AL35" i="11"/>
  <c r="AL46" i="11"/>
  <c r="AL15" i="11"/>
  <c r="AL25" i="11"/>
  <c r="AL42" i="11"/>
  <c r="AL47" i="11"/>
  <c r="AL34" i="11"/>
  <c r="AL31" i="11"/>
  <c r="AL54" i="11"/>
  <c r="AL13" i="11"/>
  <c r="AL53" i="11"/>
  <c r="AL24" i="11"/>
  <c r="AL26" i="11"/>
  <c r="AL56" i="11"/>
  <c r="AL40" i="11"/>
  <c r="AL27" i="11"/>
  <c r="AL52" i="11"/>
  <c r="AL50" i="11"/>
  <c r="AL37" i="11"/>
  <c r="AL7" i="11"/>
  <c r="AL33" i="11"/>
  <c r="AL32" i="11"/>
  <c r="AL10" i="11"/>
  <c r="AL16" i="11"/>
  <c r="AM2" i="11" l="1"/>
  <c r="AM3" i="11"/>
  <c r="AN4" i="11"/>
  <c r="AM7" i="11"/>
  <c r="AM43" i="11"/>
  <c r="AM27" i="11"/>
  <c r="AM18" i="11"/>
  <c r="AM26" i="11"/>
  <c r="AM11" i="11"/>
  <c r="AM14" i="11"/>
  <c r="AM45" i="11"/>
  <c r="AM23" i="11"/>
  <c r="AM57" i="11"/>
  <c r="AM5" i="11"/>
  <c r="AM40" i="11"/>
  <c r="AM32" i="11"/>
  <c r="AM28" i="11"/>
  <c r="AM53" i="11"/>
  <c r="AM54" i="11"/>
  <c r="AM24" i="11"/>
  <c r="AM48" i="11"/>
  <c r="AM20" i="11"/>
  <c r="AN2" i="11" a="1"/>
  <c r="AM37" i="11"/>
  <c r="AM47" i="11"/>
  <c r="AM8" i="11"/>
  <c r="AM46" i="11"/>
  <c r="AM31" i="11"/>
  <c r="AM10" i="11"/>
  <c r="AM12" i="11"/>
  <c r="AM42" i="11"/>
  <c r="AM41" i="11"/>
  <c r="AM6" i="11"/>
  <c r="AM56" i="11"/>
  <c r="AM19" i="11"/>
  <c r="AM51" i="11"/>
  <c r="AM21" i="11"/>
  <c r="AM55" i="11"/>
  <c r="AM9" i="11"/>
  <c r="AM33" i="11"/>
  <c r="AM30" i="11"/>
  <c r="AM13" i="11"/>
  <c r="AM35" i="11"/>
  <c r="AM17" i="11"/>
  <c r="AM15" i="11"/>
  <c r="AM50" i="11"/>
  <c r="AM52" i="11"/>
  <c r="AM49" i="11"/>
  <c r="AM39" i="11"/>
  <c r="AM25" i="11"/>
  <c r="AM38" i="11"/>
  <c r="AM34" i="11"/>
  <c r="AM36" i="11"/>
  <c r="AM44" i="11"/>
  <c r="AM16" i="11"/>
  <c r="AM22" i="11"/>
  <c r="AM29" i="11"/>
  <c r="AN2" i="11" l="1"/>
  <c r="AN3" i="11"/>
  <c r="AO4" i="11"/>
  <c r="AN54" i="11"/>
  <c r="AN5" i="11"/>
  <c r="AN48" i="11"/>
  <c r="AN36" i="11"/>
  <c r="AN22" i="11"/>
  <c r="AN12" i="11"/>
  <c r="AN41" i="11"/>
  <c r="AN9" i="11"/>
  <c r="AN28" i="11"/>
  <c r="AN50" i="11"/>
  <c r="AN19" i="11"/>
  <c r="AN15" i="11"/>
  <c r="AN43" i="11"/>
  <c r="AN26" i="11"/>
  <c r="AN21" i="11"/>
  <c r="AN24" i="11"/>
  <c r="AN31" i="11"/>
  <c r="AN7" i="11"/>
  <c r="AN51" i="11"/>
  <c r="AN10" i="11"/>
  <c r="AN55" i="11"/>
  <c r="AN49" i="11"/>
  <c r="AN11" i="11"/>
  <c r="AN8" i="11"/>
  <c r="AN42" i="11"/>
  <c r="AN16" i="11"/>
  <c r="AN32" i="11"/>
  <c r="AN35" i="11"/>
  <c r="AN30" i="11"/>
  <c r="AN37" i="11"/>
  <c r="AN29" i="11"/>
  <c r="AN14" i="11"/>
  <c r="AN40" i="11"/>
  <c r="AN45" i="11"/>
  <c r="AN27" i="11"/>
  <c r="AN33" i="11"/>
  <c r="AN6" i="11"/>
  <c r="AO2" i="11" a="1"/>
  <c r="AN44" i="11"/>
  <c r="AN34" i="11"/>
  <c r="AN23" i="11"/>
  <c r="AN47" i="11"/>
  <c r="AN57" i="11"/>
  <c r="AN53" i="11"/>
  <c r="AN39" i="11"/>
  <c r="AN13" i="11"/>
  <c r="AN25" i="11"/>
  <c r="AN38" i="11"/>
  <c r="AN20" i="11"/>
  <c r="AN46" i="11"/>
  <c r="AN18" i="11"/>
  <c r="AN56" i="11"/>
  <c r="AN17" i="11"/>
  <c r="AN52" i="11"/>
  <c r="AO2" i="11" l="1"/>
  <c r="AO3" i="11"/>
  <c r="AO15" i="11"/>
  <c r="AO56" i="11"/>
  <c r="AO53" i="11"/>
  <c r="AO25" i="11"/>
  <c r="AO47" i="11"/>
  <c r="AO17" i="11"/>
  <c r="AO26" i="11"/>
  <c r="AO20" i="11"/>
  <c r="AO8" i="11"/>
  <c r="AO22" i="11"/>
  <c r="AO38" i="11"/>
  <c r="AO9" i="11"/>
  <c r="AO41" i="11"/>
  <c r="AO30" i="11"/>
  <c r="AO18" i="11"/>
  <c r="AO46" i="11"/>
  <c r="AO37" i="11"/>
  <c r="AO35" i="11"/>
  <c r="AO13" i="11"/>
  <c r="AO39" i="11"/>
  <c r="AO14" i="11"/>
  <c r="AO6" i="11"/>
  <c r="AO24" i="11"/>
  <c r="AO23" i="11"/>
  <c r="AO29" i="11"/>
  <c r="AO19" i="11"/>
  <c r="AO33" i="11"/>
  <c r="AO50" i="11"/>
  <c r="AO55" i="11"/>
  <c r="AO36" i="11"/>
  <c r="AO34" i="11"/>
  <c r="AO52" i="11"/>
  <c r="AO49" i="11"/>
  <c r="AO48" i="11"/>
  <c r="AO32" i="11"/>
  <c r="AO31" i="11"/>
  <c r="AO27" i="11"/>
  <c r="AO45" i="11"/>
  <c r="AO21" i="11"/>
  <c r="AO11" i="11"/>
  <c r="AO5" i="11"/>
  <c r="AO16" i="11"/>
  <c r="AO42" i="11"/>
  <c r="AO28" i="11"/>
  <c r="AO7" i="11"/>
  <c r="AO51" i="11"/>
  <c r="AO57" i="11"/>
  <c r="AO12" i="11"/>
  <c r="AO10" i="11"/>
  <c r="AO43" i="11"/>
  <c r="AO44" i="11"/>
  <c r="AO40" i="11"/>
  <c r="AO54" i="11"/>
  <c r="N54" i="11" l="1"/>
  <c r="H54" i="11" a="1"/>
  <c r="H54" i="11" s="1"/>
  <c r="K54" i="11" a="1"/>
  <c r="K54" i="11" s="1"/>
  <c r="I54" i="11" a="1"/>
  <c r="I54" i="11" s="1"/>
  <c r="J54" i="11" a="1"/>
  <c r="J54" i="11" s="1"/>
  <c r="N50" i="11"/>
  <c r="J50" i="11" a="1"/>
  <c r="J50" i="11" s="1"/>
  <c r="K50" i="11" a="1"/>
  <c r="K50" i="11" s="1"/>
  <c r="H50" i="11" a="1"/>
  <c r="H50" i="11" s="1"/>
  <c r="I50" i="11" a="1"/>
  <c r="I50" i="11" s="1"/>
  <c r="N46" i="11"/>
  <c r="I46" i="11" a="1"/>
  <c r="I46" i="11" s="1"/>
  <c r="J46" i="11" a="1"/>
  <c r="J46" i="11" s="1"/>
  <c r="H46" i="11" a="1"/>
  <c r="H46" i="11" s="1"/>
  <c r="K46" i="11" a="1"/>
  <c r="K46" i="11" s="1"/>
  <c r="N42" i="11"/>
  <c r="I42" i="11" a="1"/>
  <c r="I42" i="11" s="1"/>
  <c r="H42" i="11" a="1"/>
  <c r="H42" i="11" s="1"/>
  <c r="K42" i="11" a="1"/>
  <c r="K42" i="11" s="1"/>
  <c r="J42" i="11" a="1"/>
  <c r="J42" i="11" s="1"/>
  <c r="N57" i="11"/>
  <c r="H57" i="11" a="1"/>
  <c r="H57" i="11" s="1"/>
  <c r="J57" i="11" a="1"/>
  <c r="J57" i="11" s="1"/>
  <c r="I57" i="11" a="1"/>
  <c r="I57" i="11" s="1"/>
  <c r="K57" i="11" a="1"/>
  <c r="K57" i="11" s="1"/>
  <c r="N56" i="11"/>
  <c r="J56" i="11" a="1"/>
  <c r="J56" i="11" s="1"/>
  <c r="I56" i="11" a="1"/>
  <c r="I56" i="11" s="1"/>
  <c r="H56" i="11" a="1"/>
  <c r="H56" i="11" s="1"/>
  <c r="K56" i="11" a="1"/>
  <c r="K56" i="11" s="1"/>
  <c r="N55" i="11"/>
  <c r="H55" i="11" a="1"/>
  <c r="H55" i="11" s="1"/>
  <c r="K55" i="11" a="1"/>
  <c r="K55" i="11" s="1"/>
  <c r="J55" i="11" a="1"/>
  <c r="J55" i="11" s="1"/>
  <c r="I55" i="11" a="1"/>
  <c r="I55" i="11" s="1"/>
  <c r="N41" i="11"/>
  <c r="H41" i="11" a="1"/>
  <c r="H41" i="11" s="1"/>
  <c r="J41" i="11" a="1"/>
  <c r="J41" i="11" s="1"/>
  <c r="K41" i="11" a="1"/>
  <c r="K41" i="11" s="1"/>
  <c r="I41" i="11" a="1"/>
  <c r="I41" i="11" s="1"/>
  <c r="N40" i="11"/>
  <c r="J40" i="11" a="1"/>
  <c r="J40" i="11" s="1"/>
  <c r="H40" i="11" a="1"/>
  <c r="H40" i="11" s="1"/>
  <c r="K40" i="11" a="1"/>
  <c r="K40" i="11" s="1"/>
  <c r="I40" i="11" a="1"/>
  <c r="I40" i="11" s="1"/>
  <c r="N37" i="11"/>
  <c r="K37" i="11" a="1"/>
  <c r="K37" i="11" s="1"/>
  <c r="I37" i="11" a="1"/>
  <c r="I37" i="11" s="1"/>
  <c r="H37" i="11" a="1"/>
  <c r="H37" i="11" s="1"/>
  <c r="J37" i="11" a="1"/>
  <c r="J37" i="11" s="1"/>
  <c r="N53" i="11"/>
  <c r="H53" i="11" a="1"/>
  <c r="H53" i="11" s="1"/>
  <c r="J53" i="11" a="1"/>
  <c r="J53" i="11" s="1"/>
  <c r="I53" i="11" a="1"/>
  <c r="I53" i="11" s="1"/>
  <c r="K53" i="11" a="1"/>
  <c r="K53" i="11" s="1"/>
  <c r="N52" i="11"/>
  <c r="K52" i="11" a="1"/>
  <c r="K52" i="11" s="1"/>
  <c r="I52" i="11" a="1"/>
  <c r="I52" i="11" s="1"/>
  <c r="H52" i="11" a="1"/>
  <c r="H52" i="11" s="1"/>
  <c r="J52" i="11" a="1"/>
  <c r="J52" i="11" s="1"/>
  <c r="N51" i="11"/>
  <c r="I51" i="11" a="1"/>
  <c r="I51" i="11" s="1"/>
  <c r="J51" i="11" a="1"/>
  <c r="J51" i="11" s="1"/>
  <c r="H51" i="11" a="1"/>
  <c r="H51" i="11" s="1"/>
  <c r="K51" i="11" a="1"/>
  <c r="K51" i="11" s="1"/>
  <c r="N38" i="11"/>
  <c r="K38" i="11" a="1"/>
  <c r="K38" i="11" s="1"/>
  <c r="J38" i="11" a="1"/>
  <c r="J38" i="11" s="1"/>
  <c r="I38" i="11" a="1"/>
  <c r="I38" i="11" s="1"/>
  <c r="H38" i="11" a="1"/>
  <c r="H38" i="11" s="1"/>
  <c r="N48" i="11"/>
  <c r="J48" i="11" a="1"/>
  <c r="J48" i="11" s="1"/>
  <c r="I48" i="11" a="1"/>
  <c r="I48" i="11" s="1"/>
  <c r="K48" i="11" a="1"/>
  <c r="K48" i="11" s="1"/>
  <c r="H48" i="11" a="1"/>
  <c r="H48" i="11" s="1"/>
  <c r="N39" i="11"/>
  <c r="K39" i="11" a="1"/>
  <c r="K39" i="11" s="1"/>
  <c r="H39" i="11" a="1"/>
  <c r="H39" i="11" s="1"/>
  <c r="J39" i="11" a="1"/>
  <c r="J39" i="11" s="1"/>
  <c r="I39" i="11" a="1"/>
  <c r="I39" i="11" s="1"/>
  <c r="N32" i="11"/>
  <c r="I32" i="11" a="1"/>
  <c r="I32" i="11" s="1"/>
  <c r="H32" i="11" a="1"/>
  <c r="H32" i="11" s="1"/>
  <c r="K32" i="11" a="1"/>
  <c r="K32" i="11" s="1"/>
  <c r="J32" i="11" a="1"/>
  <c r="J32" i="11" s="1"/>
  <c r="N28" i="11"/>
  <c r="J28" i="11" a="1"/>
  <c r="J28" i="11" s="1"/>
  <c r="K28" i="11" a="1"/>
  <c r="K28" i="11" s="1"/>
  <c r="I28" i="11" a="1"/>
  <c r="I28" i="11" s="1"/>
  <c r="H28" i="11" a="1"/>
  <c r="H28" i="11" s="1"/>
  <c r="N24" i="11"/>
  <c r="H24" i="11" a="1"/>
  <c r="H24" i="11" s="1"/>
  <c r="I24" i="11" a="1"/>
  <c r="I24" i="11" s="1"/>
  <c r="K24" i="11" a="1"/>
  <c r="K24" i="11" s="1"/>
  <c r="J24" i="11" a="1"/>
  <c r="J24" i="11" s="1"/>
  <c r="N20" i="11"/>
  <c r="I20" i="11" a="1"/>
  <c r="I20" i="11" s="1"/>
  <c r="H20" i="11" a="1"/>
  <c r="H20" i="11" s="1"/>
  <c r="J20" i="11" a="1"/>
  <c r="J20" i="11" s="1"/>
  <c r="K20" i="11" a="1"/>
  <c r="K20" i="11" s="1"/>
  <c r="N16" i="11"/>
  <c r="H16" i="11" a="1"/>
  <c r="H16" i="11" s="1"/>
  <c r="I16" i="11" a="1"/>
  <c r="I16" i="11" s="1"/>
  <c r="J16" i="11" a="1"/>
  <c r="J16" i="11" s="1"/>
  <c r="K16" i="11" a="1"/>
  <c r="K16" i="11" s="1"/>
  <c r="N12" i="11"/>
  <c r="K12" i="11" a="1"/>
  <c r="K12" i="11" s="1"/>
  <c r="H12" i="11" a="1"/>
  <c r="H12" i="11" s="1"/>
  <c r="J12" i="11" a="1"/>
  <c r="J12" i="11" s="1"/>
  <c r="I12" i="11" a="1"/>
  <c r="I12" i="11" s="1"/>
  <c r="N8" i="11"/>
  <c r="I8" i="11" a="1"/>
  <c r="I8" i="11" s="1"/>
  <c r="J8" i="11" a="1"/>
  <c r="J8" i="11" s="1"/>
  <c r="H8" i="11" a="1"/>
  <c r="H8" i="11" s="1"/>
  <c r="K8" i="11" a="1"/>
  <c r="K8" i="11" s="1"/>
  <c r="N44" i="11"/>
  <c r="K44" i="11" a="1"/>
  <c r="K44" i="11" s="1"/>
  <c r="J44" i="11" a="1"/>
  <c r="J44" i="11" s="1"/>
  <c r="I44" i="11" a="1"/>
  <c r="I44" i="11" s="1"/>
  <c r="H44" i="11" a="1"/>
  <c r="H44" i="11" s="1"/>
  <c r="N36" i="11"/>
  <c r="H36" i="11" a="1"/>
  <c r="H36" i="11" s="1"/>
  <c r="K36" i="11" a="1"/>
  <c r="K36" i="11" s="1"/>
  <c r="I36" i="11" a="1"/>
  <c r="I36" i="11" s="1"/>
  <c r="J36" i="11" a="1"/>
  <c r="J36" i="11" s="1"/>
  <c r="N33" i="11"/>
  <c r="I33" i="11" a="1"/>
  <c r="I33" i="11" s="1"/>
  <c r="J33" i="11" a="1"/>
  <c r="J33" i="11" s="1"/>
  <c r="H33" i="11" a="1"/>
  <c r="H33" i="11" s="1"/>
  <c r="K33" i="11" a="1"/>
  <c r="K33" i="11" s="1"/>
  <c r="N29" i="11"/>
  <c r="K29" i="11" a="1"/>
  <c r="K29" i="11" s="1"/>
  <c r="J29" i="11" a="1"/>
  <c r="J29" i="11" s="1"/>
  <c r="I29" i="11" a="1"/>
  <c r="I29" i="11" s="1"/>
  <c r="H29" i="11" a="1"/>
  <c r="H29" i="11" s="1"/>
  <c r="N25" i="11"/>
  <c r="K25" i="11" a="1"/>
  <c r="K25" i="11" s="1"/>
  <c r="J25" i="11" a="1"/>
  <c r="J25" i="11" s="1"/>
  <c r="I25" i="11" a="1"/>
  <c r="I25" i="11" s="1"/>
  <c r="H25" i="11" a="1"/>
  <c r="H25" i="11" s="1"/>
  <c r="N21" i="11"/>
  <c r="K21" i="11" a="1"/>
  <c r="K21" i="11" s="1"/>
  <c r="H21" i="11" a="1"/>
  <c r="H21" i="11" s="1"/>
  <c r="I21" i="11" a="1"/>
  <c r="I21" i="11" s="1"/>
  <c r="J21" i="11" a="1"/>
  <c r="J21" i="11" s="1"/>
  <c r="N17" i="11"/>
  <c r="K17" i="11" a="1"/>
  <c r="K17" i="11" s="1"/>
  <c r="J17" i="11" a="1"/>
  <c r="J17" i="11" s="1"/>
  <c r="I17" i="11" a="1"/>
  <c r="I17" i="11" s="1"/>
  <c r="H17" i="11" a="1"/>
  <c r="H17" i="11" s="1"/>
  <c r="N49" i="11"/>
  <c r="K49" i="11" a="1"/>
  <c r="K49" i="11" s="1"/>
  <c r="H49" i="11" a="1"/>
  <c r="H49" i="11" s="1"/>
  <c r="I49" i="11" a="1"/>
  <c r="I49" i="11" s="1"/>
  <c r="J49" i="11" a="1"/>
  <c r="J49" i="11" s="1"/>
  <c r="N34" i="11"/>
  <c r="I34" i="11" a="1"/>
  <c r="I34" i="11" s="1"/>
  <c r="H34" i="11" a="1"/>
  <c r="H34" i="11" s="1"/>
  <c r="J34" i="11" a="1"/>
  <c r="J34" i="11" s="1"/>
  <c r="K34" i="11" a="1"/>
  <c r="K34" i="11" s="1"/>
  <c r="N26" i="11"/>
  <c r="K26" i="11" a="1"/>
  <c r="K26" i="11" s="1"/>
  <c r="J26" i="11" a="1"/>
  <c r="J26" i="11" s="1"/>
  <c r="H26" i="11" a="1"/>
  <c r="H26" i="11" s="1"/>
  <c r="I26" i="11" a="1"/>
  <c r="I26" i="11" s="1"/>
  <c r="N18" i="11"/>
  <c r="J18" i="11" a="1"/>
  <c r="J18" i="11" s="1"/>
  <c r="H18" i="11" a="1"/>
  <c r="H18" i="11" s="1"/>
  <c r="I18" i="11" a="1"/>
  <c r="I18" i="11" s="1"/>
  <c r="K18" i="11" a="1"/>
  <c r="K18" i="11" s="1"/>
  <c r="N6" i="11"/>
  <c r="K6" i="11" a="1"/>
  <c r="K6" i="11" s="1"/>
  <c r="H6" i="11" a="1"/>
  <c r="H6" i="11" s="1"/>
  <c r="I6" i="11" a="1"/>
  <c r="I6" i="11" s="1"/>
  <c r="J6" i="11" a="1"/>
  <c r="J6" i="11" s="1"/>
  <c r="N31" i="11"/>
  <c r="J31" i="11" a="1"/>
  <c r="J31" i="11" s="1"/>
  <c r="H31" i="11" a="1"/>
  <c r="H31" i="11" s="1"/>
  <c r="K31" i="11" a="1"/>
  <c r="K31" i="11" s="1"/>
  <c r="I31" i="11" a="1"/>
  <c r="I31" i="11" s="1"/>
  <c r="N23" i="11"/>
  <c r="H23" i="11" a="1"/>
  <c r="H23" i="11" s="1"/>
  <c r="I23" i="11" a="1"/>
  <c r="I23" i="11" s="1"/>
  <c r="K23" i="11" a="1"/>
  <c r="K23" i="11" s="1"/>
  <c r="J23" i="11" a="1"/>
  <c r="J23" i="11" s="1"/>
  <c r="N15" i="11"/>
  <c r="H15" i="11" a="1"/>
  <c r="H15" i="11" s="1"/>
  <c r="K15" i="11" a="1"/>
  <c r="K15" i="11" s="1"/>
  <c r="J15" i="11" a="1"/>
  <c r="J15" i="11" s="1"/>
  <c r="I15" i="11" a="1"/>
  <c r="I15" i="11" s="1"/>
  <c r="N14" i="11"/>
  <c r="J14" i="11" a="1"/>
  <c r="J14" i="11" s="1"/>
  <c r="H14" i="11" a="1"/>
  <c r="H14" i="11" s="1"/>
  <c r="I14" i="11" a="1"/>
  <c r="I14" i="11" s="1"/>
  <c r="K14" i="11" a="1"/>
  <c r="K14" i="11" s="1"/>
  <c r="N35" i="11"/>
  <c r="J35" i="11" a="1"/>
  <c r="J35" i="11" s="1"/>
  <c r="I35" i="11" a="1"/>
  <c r="I35" i="11" s="1"/>
  <c r="H35" i="11" a="1"/>
  <c r="H35" i="11" s="1"/>
  <c r="K35" i="11" a="1"/>
  <c r="K35" i="11" s="1"/>
  <c r="N30" i="11"/>
  <c r="J30" i="11" a="1"/>
  <c r="J30" i="11" s="1"/>
  <c r="K30" i="11" a="1"/>
  <c r="K30" i="11" s="1"/>
  <c r="H30" i="11" a="1"/>
  <c r="H30" i="11" s="1"/>
  <c r="I30" i="11" a="1"/>
  <c r="I30" i="11" s="1"/>
  <c r="N10" i="11"/>
  <c r="I10" i="11" a="1"/>
  <c r="I10" i="11" s="1"/>
  <c r="H10" i="11" a="1"/>
  <c r="H10" i="11" s="1"/>
  <c r="K10" i="11" a="1"/>
  <c r="K10" i="11" s="1"/>
  <c r="J10" i="11" a="1"/>
  <c r="J10" i="11" s="1"/>
  <c r="N43" i="11"/>
  <c r="H43" i="11" a="1"/>
  <c r="H43" i="11" s="1"/>
  <c r="J43" i="11" a="1"/>
  <c r="J43" i="11" s="1"/>
  <c r="K43" i="11" a="1"/>
  <c r="K43" i="11" s="1"/>
  <c r="I43" i="11" a="1"/>
  <c r="I43" i="11" s="1"/>
  <c r="N27" i="11"/>
  <c r="I27" i="11" a="1"/>
  <c r="I27" i="11" s="1"/>
  <c r="J27" i="11" a="1"/>
  <c r="J27" i="11" s="1"/>
  <c r="K27" i="11" a="1"/>
  <c r="K27" i="11" s="1"/>
  <c r="H27" i="11" a="1"/>
  <c r="H27" i="11" s="1"/>
  <c r="N45" i="11"/>
  <c r="I45" i="11" a="1"/>
  <c r="I45" i="11" s="1"/>
  <c r="H45" i="11" a="1"/>
  <c r="H45" i="11" s="1"/>
  <c r="J45" i="11" a="1"/>
  <c r="J45" i="11" s="1"/>
  <c r="K45" i="11" a="1"/>
  <c r="K45" i="11" s="1"/>
  <c r="N13" i="11"/>
  <c r="I13" i="11" a="1"/>
  <c r="I13" i="11" s="1"/>
  <c r="J13" i="11" a="1"/>
  <c r="J13" i="11" s="1"/>
  <c r="K13" i="11" a="1"/>
  <c r="K13" i="11" s="1"/>
  <c r="H13" i="11" a="1"/>
  <c r="H13" i="11" s="1"/>
  <c r="N47" i="11"/>
  <c r="H47" i="11" a="1"/>
  <c r="H47" i="11" s="1"/>
  <c r="K47" i="11" a="1"/>
  <c r="K47" i="11" s="1"/>
  <c r="J47" i="11" a="1"/>
  <c r="J47" i="11" s="1"/>
  <c r="I47" i="11" a="1"/>
  <c r="I47" i="11" s="1"/>
  <c r="N22" i="11"/>
  <c r="J22" i="11" a="1"/>
  <c r="J22" i="11" s="1"/>
  <c r="K22" i="11" a="1"/>
  <c r="K22" i="11" s="1"/>
  <c r="I22" i="11" a="1"/>
  <c r="I22" i="11" s="1"/>
  <c r="H22" i="11" a="1"/>
  <c r="H22" i="11" s="1"/>
  <c r="N11" i="11"/>
  <c r="I11" i="11" a="1"/>
  <c r="I11" i="11" s="1"/>
  <c r="J11" i="11" a="1"/>
  <c r="J11" i="11" s="1"/>
  <c r="H11" i="11" a="1"/>
  <c r="H11" i="11" s="1"/>
  <c r="K11" i="11" a="1"/>
  <c r="K11" i="11" s="1"/>
  <c r="N9" i="11"/>
  <c r="I9" i="11" a="1"/>
  <c r="I9" i="11" s="1"/>
  <c r="J9" i="11" a="1"/>
  <c r="J9" i="11" s="1"/>
  <c r="H9" i="11" a="1"/>
  <c r="H9" i="11" s="1"/>
  <c r="K9" i="11" a="1"/>
  <c r="K9" i="11" s="1"/>
  <c r="N19" i="11"/>
  <c r="J19" i="11" a="1"/>
  <c r="J19" i="11" s="1"/>
  <c r="K19" i="11" a="1"/>
  <c r="K19" i="11" s="1"/>
  <c r="I19" i="11" a="1"/>
  <c r="I19" i="11" s="1"/>
  <c r="H19" i="11" a="1"/>
  <c r="H19" i="11" s="1"/>
  <c r="N7" i="11"/>
  <c r="I7" i="11" a="1"/>
  <c r="I7" i="11" s="1"/>
  <c r="H7" i="11" a="1"/>
  <c r="H7" i="11" s="1"/>
  <c r="J7" i="11" a="1"/>
  <c r="J7" i="11" s="1"/>
  <c r="K7" i="11" a="1"/>
  <c r="K7" i="11" s="1"/>
  <c r="H5" i="11" a="1"/>
  <c r="H5" i="11" s="1"/>
  <c r="J5" i="11" a="1"/>
  <c r="J5" i="11" s="1"/>
  <c r="N5" i="11"/>
  <c r="K5" i="11" a="1"/>
  <c r="K5" i="11" s="1"/>
  <c r="I5" i="11" a="1"/>
  <c r="I5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<sst xmlns="http://schemas.openxmlformats.org/spreadsheetml/2006/main" count="2422" uniqueCount="670">
  <si>
    <t>№</t>
  </si>
  <si>
    <t>aグループ</t>
  </si>
  <si>
    <t>勝</t>
    <rPh sb="0" eb="1">
      <t>カ</t>
    </rPh>
    <phoneticPr fontId="21"/>
  </si>
  <si>
    <t>負</t>
    <rPh sb="0" eb="1">
      <t>マ</t>
    </rPh>
    <phoneticPr fontId="21"/>
  </si>
  <si>
    <t>bグループ</t>
  </si>
  <si>
    <t>■大会抽選結果</t>
    <rPh sb="1" eb="3">
      <t>タイカイ</t>
    </rPh>
    <rPh sb="3" eb="5">
      <t>チュウセン</t>
    </rPh>
    <rPh sb="5" eb="7">
      <t>ケッカ</t>
    </rPh>
    <phoneticPr fontId="32"/>
  </si>
  <si>
    <t>キング</t>
    <phoneticPr fontId="32"/>
  </si>
  <si>
    <t>1部</t>
    <rPh sb="1" eb="2">
      <t>ブ</t>
    </rPh>
    <phoneticPr fontId="32"/>
  </si>
  <si>
    <t>男子1部</t>
    <rPh sb="0" eb="2">
      <t>ダンシ</t>
    </rPh>
    <rPh sb="3" eb="4">
      <t>ブ</t>
    </rPh>
    <phoneticPr fontId="32"/>
  </si>
  <si>
    <t>2部</t>
    <rPh sb="1" eb="2">
      <t>ブ</t>
    </rPh>
    <phoneticPr fontId="32"/>
  </si>
  <si>
    <t>男子2部</t>
    <rPh sb="0" eb="2">
      <t>ダンシ</t>
    </rPh>
    <rPh sb="3" eb="4">
      <t>ブ</t>
    </rPh>
    <phoneticPr fontId="32"/>
  </si>
  <si>
    <t>クイーン</t>
    <phoneticPr fontId="32"/>
  </si>
  <si>
    <t>Qa1</t>
    <phoneticPr fontId="32"/>
  </si>
  <si>
    <t>Qa2</t>
    <phoneticPr fontId="32"/>
  </si>
  <si>
    <t>Qa3</t>
    <phoneticPr fontId="32"/>
  </si>
  <si>
    <t>Qa4</t>
    <phoneticPr fontId="32"/>
  </si>
  <si>
    <t>女子</t>
    <rPh sb="0" eb="2">
      <t>ジョシ</t>
    </rPh>
    <phoneticPr fontId="32"/>
  </si>
  <si>
    <t>La1</t>
    <phoneticPr fontId="32"/>
  </si>
  <si>
    <t>女子1部</t>
    <rPh sb="0" eb="2">
      <t>ジョシ</t>
    </rPh>
    <rPh sb="3" eb="4">
      <t>ブ</t>
    </rPh>
    <phoneticPr fontId="32"/>
  </si>
  <si>
    <t>La2</t>
    <phoneticPr fontId="32"/>
  </si>
  <si>
    <t>La3</t>
    <phoneticPr fontId="32"/>
  </si>
  <si>
    <t>失</t>
    <rPh sb="0" eb="1">
      <t>シツ</t>
    </rPh>
    <phoneticPr fontId="21"/>
  </si>
  <si>
    <t>得</t>
    <rPh sb="0" eb="1">
      <t>トク</t>
    </rPh>
    <phoneticPr fontId="21"/>
  </si>
  <si>
    <t>差</t>
    <rPh sb="0" eb="1">
      <t>サ</t>
    </rPh>
    <phoneticPr fontId="21"/>
  </si>
  <si>
    <t>日程重複チェック</t>
    <rPh sb="0" eb="2">
      <t>ニッテイ</t>
    </rPh>
    <rPh sb="2" eb="4">
      <t>ジュウフク</t>
    </rPh>
    <phoneticPr fontId="31"/>
  </si>
  <si>
    <t>G数</t>
    <phoneticPr fontId="31"/>
  </si>
  <si>
    <t>KA</t>
    <phoneticPr fontId="32"/>
  </si>
  <si>
    <t>KB</t>
    <phoneticPr fontId="32"/>
  </si>
  <si>
    <t>AA</t>
    <phoneticPr fontId="32"/>
  </si>
  <si>
    <t>AB</t>
    <phoneticPr fontId="32"/>
  </si>
  <si>
    <t>AC</t>
    <phoneticPr fontId="32"/>
  </si>
  <si>
    <t>AD</t>
    <phoneticPr fontId="32"/>
  </si>
  <si>
    <t>BA</t>
    <phoneticPr fontId="32"/>
  </si>
  <si>
    <t>BB</t>
    <phoneticPr fontId="32"/>
  </si>
  <si>
    <t>BC</t>
    <phoneticPr fontId="32"/>
  </si>
  <si>
    <t>BD</t>
    <phoneticPr fontId="32"/>
  </si>
  <si>
    <t>JA</t>
    <phoneticPr fontId="32"/>
  </si>
  <si>
    <t>JB</t>
    <phoneticPr fontId="32"/>
  </si>
  <si>
    <t>QA</t>
    <phoneticPr fontId="32"/>
  </si>
  <si>
    <t>LA</t>
    <phoneticPr fontId="32"/>
  </si>
  <si>
    <t>対戦カード重複チェック</t>
    <rPh sb="0" eb="2">
      <t>タイセン</t>
    </rPh>
    <rPh sb="5" eb="7">
      <t>ジュウフク</t>
    </rPh>
    <phoneticPr fontId="31"/>
  </si>
  <si>
    <t>順</t>
    <rPh sb="0" eb="1">
      <t>ジュン</t>
    </rPh>
    <phoneticPr fontId="21"/>
  </si>
  <si>
    <t xml:space="preserve"> </t>
  </si>
  <si>
    <t>KA2</t>
  </si>
  <si>
    <t>KA3</t>
  </si>
  <si>
    <t>KA4</t>
  </si>
  <si>
    <t>KB1</t>
  </si>
  <si>
    <t>KB2</t>
  </si>
  <si>
    <t>KB3</t>
  </si>
  <si>
    <t>KB4</t>
  </si>
  <si>
    <t>リーグ戦日程</t>
    <rPh sb="3" eb="4">
      <t>セン</t>
    </rPh>
    <rPh sb="4" eb="6">
      <t>ニッテイ</t>
    </rPh>
    <phoneticPr fontId="31"/>
  </si>
  <si>
    <t>部別</t>
    <rPh sb="0" eb="1">
      <t>ブ</t>
    </rPh>
    <rPh sb="1" eb="2">
      <t>ベツ</t>
    </rPh>
    <phoneticPr fontId="31"/>
  </si>
  <si>
    <t>チーム名</t>
    <rPh sb="3" eb="4">
      <t>メイ</t>
    </rPh>
    <phoneticPr fontId="31"/>
  </si>
  <si>
    <t>部別work</t>
    <rPh sb="0" eb="1">
      <t>ブ</t>
    </rPh>
    <rPh sb="1" eb="2">
      <t>ベツ</t>
    </rPh>
    <phoneticPr fontId="31"/>
  </si>
  <si>
    <t>TNO</t>
    <phoneticPr fontId="31"/>
  </si>
  <si>
    <t>部別</t>
    <rPh sb="0" eb="2">
      <t>ブベツ</t>
    </rPh>
    <phoneticPr fontId="31"/>
  </si>
  <si>
    <t>■シートマップ</t>
    <phoneticPr fontId="32"/>
  </si>
  <si>
    <t>taikai_main</t>
    <phoneticPr fontId="32"/>
  </si>
  <si>
    <t>result_main</t>
    <phoneticPr fontId="32"/>
  </si>
  <si>
    <t>試合№を文字列で区切ってコード化</t>
    <rPh sb="0" eb="2">
      <t>シアイ</t>
    </rPh>
    <rPh sb="4" eb="7">
      <t>モジレツ</t>
    </rPh>
    <rPh sb="8" eb="10">
      <t>クギ</t>
    </rPh>
    <rPh sb="15" eb="16">
      <t>カ</t>
    </rPh>
    <phoneticPr fontId="32"/>
  </si>
  <si>
    <t>KA23</t>
    <phoneticPr fontId="32"/>
  </si>
  <si>
    <t>⇒</t>
    <phoneticPr fontId="32"/>
  </si>
  <si>
    <t>1～3文字目 ＝ KA2 (一塁側)</t>
    <rPh sb="3" eb="6">
      <t>モジメ</t>
    </rPh>
    <rPh sb="14" eb="15">
      <t>１</t>
    </rPh>
    <rPh sb="15" eb="16">
      <t>ルイ</t>
    </rPh>
    <rPh sb="16" eb="17">
      <t>ガワ</t>
    </rPh>
    <phoneticPr fontId="32"/>
  </si>
  <si>
    <t>⇒ KA2 のチーム名(沼町内会SBC) を対戦結果表一塁側に表示</t>
    <rPh sb="10" eb="11">
      <t>メイ</t>
    </rPh>
    <rPh sb="12" eb="13">
      <t>ヌマ</t>
    </rPh>
    <rPh sb="13" eb="15">
      <t>チョウナイ</t>
    </rPh>
    <rPh sb="15" eb="16">
      <t>カイ</t>
    </rPh>
    <rPh sb="22" eb="24">
      <t>タイセン</t>
    </rPh>
    <rPh sb="24" eb="26">
      <t>ケッカ</t>
    </rPh>
    <rPh sb="26" eb="27">
      <t>ヒョウ</t>
    </rPh>
    <rPh sb="27" eb="29">
      <t>イチルイ</t>
    </rPh>
    <rPh sb="29" eb="30">
      <t>ガワ</t>
    </rPh>
    <rPh sb="31" eb="33">
      <t>ヒョウジ</t>
    </rPh>
    <phoneticPr fontId="32"/>
  </si>
  <si>
    <t>1,2,4文字目 ＝ KA3 (三塁側)</t>
    <rPh sb="5" eb="7">
      <t>モジ</t>
    </rPh>
    <rPh sb="7" eb="8">
      <t>メ</t>
    </rPh>
    <rPh sb="16" eb="18">
      <t>サンルイ</t>
    </rPh>
    <rPh sb="18" eb="19">
      <t>ガワ</t>
    </rPh>
    <phoneticPr fontId="32"/>
  </si>
  <si>
    <t>⇒ KA3 のチーム名(町田街道) を対戦結果表三塁側に表示</t>
    <rPh sb="10" eb="11">
      <t>メイ</t>
    </rPh>
    <rPh sb="12" eb="14">
      <t>マチダ</t>
    </rPh>
    <rPh sb="14" eb="16">
      <t>カイドウ</t>
    </rPh>
    <rPh sb="19" eb="21">
      <t>タイセン</t>
    </rPh>
    <rPh sb="21" eb="23">
      <t>ケッカ</t>
    </rPh>
    <rPh sb="23" eb="24">
      <t>ヒョウ</t>
    </rPh>
    <rPh sb="24" eb="25">
      <t>３</t>
    </rPh>
    <rPh sb="25" eb="26">
      <t>ルイ</t>
    </rPh>
    <rPh sb="26" eb="27">
      <t>ガワ</t>
    </rPh>
    <rPh sb="28" eb="30">
      <t>ヒョウジ</t>
    </rPh>
    <phoneticPr fontId="32"/>
  </si>
  <si>
    <t>実年1</t>
    <rPh sb="0" eb="2">
      <t>ジツネン</t>
    </rPh>
    <phoneticPr fontId="32"/>
  </si>
  <si>
    <t>実年2</t>
    <rPh sb="0" eb="2">
      <t>ジツネン</t>
    </rPh>
    <phoneticPr fontId="31"/>
  </si>
  <si>
    <t>Ka1</t>
  </si>
  <si>
    <t>Ka2</t>
  </si>
  <si>
    <t>Ka3</t>
  </si>
  <si>
    <t>Ka4</t>
  </si>
  <si>
    <t>Kb1</t>
  </si>
  <si>
    <t>Kb2</t>
  </si>
  <si>
    <t>Kb3</t>
  </si>
  <si>
    <t>Kb4</t>
  </si>
  <si>
    <t>Aa1</t>
  </si>
  <si>
    <t>Aa2</t>
  </si>
  <si>
    <t>Aa3</t>
  </si>
  <si>
    <t>Ab1</t>
  </si>
  <si>
    <t>Ab2</t>
  </si>
  <si>
    <t>Ab3</t>
  </si>
  <si>
    <t>Ab4</t>
  </si>
  <si>
    <t>Ja1</t>
  </si>
  <si>
    <t>Ja2</t>
  </si>
  <si>
    <t>Ja3</t>
  </si>
  <si>
    <t>Jb1</t>
  </si>
  <si>
    <t>Jb2</t>
  </si>
  <si>
    <t>Jb3</t>
  </si>
  <si>
    <t>Sa1</t>
  </si>
  <si>
    <t>Sa2</t>
  </si>
  <si>
    <t>Sa3</t>
  </si>
  <si>
    <t>Sa4</t>
  </si>
  <si>
    <t>Sb1</t>
  </si>
  <si>
    <t>Sb2</t>
  </si>
  <si>
    <t>Sb3</t>
  </si>
  <si>
    <t>SA</t>
    <phoneticPr fontId="32"/>
  </si>
  <si>
    <t>SB</t>
    <phoneticPr fontId="32"/>
  </si>
  <si>
    <t>実年1部</t>
    <rPh sb="0" eb="2">
      <t>ジツネン</t>
    </rPh>
    <rPh sb="3" eb="4">
      <t>ブ</t>
    </rPh>
    <phoneticPr fontId="32"/>
  </si>
  <si>
    <t>実年2部</t>
    <rPh sb="0" eb="2">
      <t>ジツネン</t>
    </rPh>
    <rPh sb="3" eb="4">
      <t>ブ</t>
    </rPh>
    <phoneticPr fontId="32"/>
  </si>
  <si>
    <t>Aa4</t>
    <phoneticPr fontId="31"/>
  </si>
  <si>
    <t>Ac13</t>
  </si>
  <si>
    <t>Ac14</t>
  </si>
  <si>
    <t>Ac24</t>
  </si>
  <si>
    <t>Ka12</t>
  </si>
  <si>
    <t>Ka12</t>
    <phoneticPr fontId="21"/>
  </si>
  <si>
    <t>Ka13</t>
  </si>
  <si>
    <t>Ka13</t>
    <phoneticPr fontId="21"/>
  </si>
  <si>
    <t>Ka14</t>
  </si>
  <si>
    <t>Ka14</t>
    <phoneticPr fontId="21"/>
  </si>
  <si>
    <t>Ka23</t>
  </si>
  <si>
    <t>Ka23</t>
    <phoneticPr fontId="21"/>
  </si>
  <si>
    <t>Ka24</t>
  </si>
  <si>
    <t>Ka24</t>
    <phoneticPr fontId="21"/>
  </si>
  <si>
    <t>Ka34</t>
  </si>
  <si>
    <t>Ka34</t>
    <phoneticPr fontId="21"/>
  </si>
  <si>
    <t>Kb12</t>
  </si>
  <si>
    <t>Kb13</t>
  </si>
  <si>
    <t>Kb23</t>
  </si>
  <si>
    <t>Aa12</t>
  </si>
  <si>
    <t>Aa13</t>
  </si>
  <si>
    <t>Aa14</t>
  </si>
  <si>
    <t>Aa23</t>
  </si>
  <si>
    <t>Aa24</t>
  </si>
  <si>
    <t>Aa34</t>
  </si>
  <si>
    <t>Ac12</t>
  </si>
  <si>
    <t>Ac23</t>
  </si>
  <si>
    <t>Ac34</t>
  </si>
  <si>
    <t>Qa12</t>
  </si>
  <si>
    <t>Qa13</t>
  </si>
  <si>
    <t>Qa14</t>
  </si>
  <si>
    <t>Qa23</t>
  </si>
  <si>
    <t>Qa24</t>
  </si>
  <si>
    <t>Qa34</t>
  </si>
  <si>
    <t>La12</t>
  </si>
  <si>
    <t>La13</t>
  </si>
  <si>
    <t>La23</t>
  </si>
  <si>
    <t>Ba1</t>
    <phoneticPr fontId="32"/>
  </si>
  <si>
    <t>Ba2</t>
    <phoneticPr fontId="32"/>
  </si>
  <si>
    <t>Ba3</t>
    <phoneticPr fontId="32"/>
  </si>
  <si>
    <t>Bb1</t>
    <phoneticPr fontId="32"/>
  </si>
  <si>
    <t>Bb2</t>
    <phoneticPr fontId="32"/>
  </si>
  <si>
    <t>Bb3</t>
    <phoneticPr fontId="32"/>
  </si>
  <si>
    <t>■男子2部</t>
    <rPh sb="1" eb="3">
      <t>ダンシ</t>
    </rPh>
    <rPh sb="4" eb="5">
      <t>ブ</t>
    </rPh>
    <phoneticPr fontId="21"/>
  </si>
  <si>
    <t>■キング</t>
    <phoneticPr fontId="21"/>
  </si>
  <si>
    <t>aグループ</t>
    <phoneticPr fontId="31"/>
  </si>
  <si>
    <t>Ja12</t>
  </si>
  <si>
    <t>Sa13</t>
  </si>
  <si>
    <t>Sa24</t>
  </si>
  <si>
    <t>Sb13</t>
  </si>
  <si>
    <t>Sa14</t>
  </si>
  <si>
    <t>Sa23</t>
  </si>
  <si>
    <t>Sb23</t>
  </si>
  <si>
    <t>Ja23</t>
  </si>
  <si>
    <t>SC</t>
    <phoneticPr fontId="32"/>
  </si>
  <si>
    <t>Bb12</t>
  </si>
  <si>
    <t>Ba2</t>
  </si>
  <si>
    <t>Ba3</t>
  </si>
  <si>
    <t>Ba12</t>
  </si>
  <si>
    <t>Ba13</t>
  </si>
  <si>
    <t>Ba23</t>
  </si>
  <si>
    <t>Bb13</t>
  </si>
  <si>
    <t>Bb23</t>
  </si>
  <si>
    <t>Ja13</t>
  </si>
  <si>
    <t>Sa12</t>
  </si>
  <si>
    <t>Sa34</t>
  </si>
  <si>
    <t>Sb12</t>
  </si>
  <si>
    <t>■男子1部</t>
    <rPh sb="1" eb="3">
      <t>ダンシ</t>
    </rPh>
    <rPh sb="4" eb="5">
      <t>ブ</t>
    </rPh>
    <phoneticPr fontId="21"/>
  </si>
  <si>
    <t>■クイーン</t>
    <phoneticPr fontId="21"/>
  </si>
  <si>
    <t>■女子1部</t>
    <rPh sb="1" eb="3">
      <t>ジョシ</t>
    </rPh>
    <rPh sb="4" eb="5">
      <t>ブ</t>
    </rPh>
    <phoneticPr fontId="21"/>
  </si>
  <si>
    <t>試</t>
    <rPh sb="0" eb="1">
      <t>タメシ</t>
    </rPh>
    <phoneticPr fontId="21"/>
  </si>
  <si>
    <t>1位</t>
    <rPh sb="1" eb="2">
      <t>イ</t>
    </rPh>
    <phoneticPr fontId="31"/>
  </si>
  <si>
    <t>2位</t>
    <rPh sb="1" eb="2">
      <t>イ</t>
    </rPh>
    <phoneticPr fontId="31"/>
  </si>
  <si>
    <t>A決</t>
    <rPh sb="1" eb="2">
      <t>ケツ</t>
    </rPh>
    <phoneticPr fontId="31"/>
  </si>
  <si>
    <t>3位</t>
    <rPh sb="1" eb="2">
      <t>イ</t>
    </rPh>
    <phoneticPr fontId="31"/>
  </si>
  <si>
    <t>優先順</t>
    <rPh sb="0" eb="2">
      <t>ユウセン</t>
    </rPh>
    <rPh sb="2" eb="3">
      <t>ジュン</t>
    </rPh>
    <phoneticPr fontId="21"/>
  </si>
  <si>
    <t>グループ</t>
    <phoneticPr fontId="21"/>
  </si>
  <si>
    <t>チーム名</t>
    <rPh sb="3" eb="4">
      <t>メイ</t>
    </rPh>
    <phoneticPr fontId="21"/>
  </si>
  <si>
    <t>勝</t>
    <rPh sb="0" eb="1">
      <t>カチ</t>
    </rPh>
    <phoneticPr fontId="21"/>
  </si>
  <si>
    <t>(1)</t>
    <phoneticPr fontId="21"/>
  </si>
  <si>
    <t>(2)</t>
    <phoneticPr fontId="21"/>
  </si>
  <si>
    <t>(3)</t>
    <phoneticPr fontId="21"/>
  </si>
  <si>
    <t>(4)</t>
    <phoneticPr fontId="21"/>
  </si>
  <si>
    <t>(5)</t>
    <phoneticPr fontId="21"/>
  </si>
  <si>
    <t>順</t>
    <rPh sb="0" eb="1">
      <t>ジュン</t>
    </rPh>
    <phoneticPr fontId="31"/>
  </si>
  <si>
    <t>a</t>
    <phoneticPr fontId="21"/>
  </si>
  <si>
    <t>b</t>
    <phoneticPr fontId="21"/>
  </si>
  <si>
    <t>c</t>
    <phoneticPr fontId="21"/>
  </si>
  <si>
    <t>降格は、各グループ最下位のチームから2チーム</t>
    <rPh sb="0" eb="2">
      <t>コウカク</t>
    </rPh>
    <rPh sb="4" eb="5">
      <t>カク</t>
    </rPh>
    <rPh sb="9" eb="12">
      <t>サイカイ</t>
    </rPh>
    <phoneticPr fontId="21"/>
  </si>
  <si>
    <t>決勝トーナメント</t>
    <rPh sb="0" eb="2">
      <t>ケッショウ</t>
    </rPh>
    <phoneticPr fontId="31"/>
  </si>
  <si>
    <t>cグループ</t>
    <phoneticPr fontId="31"/>
  </si>
  <si>
    <t>Aa12</t>
    <phoneticPr fontId="31"/>
  </si>
  <si>
    <t>Aa13</t>
    <phoneticPr fontId="31"/>
  </si>
  <si>
    <t>Aa14</t>
    <phoneticPr fontId="31"/>
  </si>
  <si>
    <t>Aa23</t>
    <phoneticPr fontId="31"/>
  </si>
  <si>
    <t>Aa24</t>
    <phoneticPr fontId="31"/>
  </si>
  <si>
    <t>Aa34</t>
    <phoneticPr fontId="31"/>
  </si>
  <si>
    <t>Ac1</t>
    <phoneticPr fontId="32"/>
  </si>
  <si>
    <t>Ac2</t>
    <phoneticPr fontId="32"/>
  </si>
  <si>
    <t>Ac3</t>
    <phoneticPr fontId="32"/>
  </si>
  <si>
    <t>Ac4</t>
    <phoneticPr fontId="32"/>
  </si>
  <si>
    <t>Kb14</t>
  </si>
  <si>
    <t>Kb24</t>
  </si>
  <si>
    <t>Kb34</t>
  </si>
  <si>
    <t>W</t>
    <phoneticPr fontId="32"/>
  </si>
  <si>
    <t>チーム番号</t>
    <rPh sb="3" eb="5">
      <t>バンゴウ</t>
    </rPh>
    <phoneticPr fontId="32"/>
  </si>
  <si>
    <t>抽選順にコピー</t>
    <rPh sb="0" eb="2">
      <t>チュウセン</t>
    </rPh>
    <rPh sb="2" eb="3">
      <t>ジュン</t>
    </rPh>
    <phoneticPr fontId="32"/>
  </si>
  <si>
    <t>抽選番号</t>
    <rPh sb="0" eb="2">
      <t>チュウセン</t>
    </rPh>
    <rPh sb="2" eb="4">
      <t>バンゴウ</t>
    </rPh>
    <phoneticPr fontId="32"/>
  </si>
  <si>
    <t>番号</t>
    <rPh sb="0" eb="2">
      <t>バンゴウ</t>
    </rPh>
    <phoneticPr fontId="32"/>
  </si>
  <si>
    <t>壮</t>
    <rPh sb="0" eb="1">
      <t>ソウ</t>
    </rPh>
    <phoneticPr fontId="32"/>
  </si>
  <si>
    <t>実</t>
    <rPh sb="0" eb="1">
      <t>ジツ</t>
    </rPh>
    <phoneticPr fontId="32"/>
  </si>
  <si>
    <t>サ</t>
    <phoneticPr fontId="32"/>
  </si>
  <si>
    <t>上部大会</t>
    <rPh sb="0" eb="2">
      <t>ジョウブ</t>
    </rPh>
    <rPh sb="2" eb="4">
      <t>タイカイ</t>
    </rPh>
    <phoneticPr fontId="32"/>
  </si>
  <si>
    <t>なるせパパーズ</t>
  </si>
  <si>
    <t>男1</t>
    <rPh sb="0" eb="1">
      <t>オトコ</t>
    </rPh>
    <phoneticPr fontId="32"/>
  </si>
  <si>
    <t>メイプルズ</t>
  </si>
  <si>
    <t>サンダース</t>
  </si>
  <si>
    <t>男2</t>
    <rPh sb="0" eb="1">
      <t>オトコ</t>
    </rPh>
    <phoneticPr fontId="32"/>
  </si>
  <si>
    <t>フライデーズ</t>
  </si>
  <si>
    <t>なるせパパーズS</t>
  </si>
  <si>
    <t>x</t>
  </si>
  <si>
    <t>実1</t>
    <rPh sb="0" eb="1">
      <t>ジツ</t>
    </rPh>
    <phoneticPr fontId="32"/>
  </si>
  <si>
    <t>モンスターズ</t>
  </si>
  <si>
    <t>サザンストリームフォーエバー</t>
  </si>
  <si>
    <t>実2</t>
    <rPh sb="0" eb="1">
      <t>ジツ</t>
    </rPh>
    <phoneticPr fontId="32"/>
  </si>
  <si>
    <t>フレンズF</t>
  </si>
  <si>
    <t>なるせキッズ</t>
  </si>
  <si>
    <t>レッドフォックス</t>
  </si>
  <si>
    <t>ファンキーロッキー</t>
  </si>
  <si>
    <t>女子</t>
    <phoneticPr fontId="32"/>
  </si>
  <si>
    <t>レディファイターズ</t>
  </si>
  <si>
    <t>ワンダフルマザーズ</t>
  </si>
  <si>
    <t>空白</t>
    <rPh sb="0" eb="2">
      <t>クウハク</t>
    </rPh>
    <phoneticPr fontId="32"/>
  </si>
  <si>
    <t>町田クラブ(壮年)</t>
    <rPh sb="0" eb="2">
      <t>マチダ</t>
    </rPh>
    <rPh sb="6" eb="8">
      <t>ソウネン</t>
    </rPh>
    <phoneticPr fontId="32"/>
  </si>
  <si>
    <t>町田クラブ(実年)</t>
    <rPh sb="0" eb="2">
      <t>マチダ</t>
    </rPh>
    <rPh sb="6" eb="8">
      <t>ジツネン</t>
    </rPh>
    <phoneticPr fontId="32"/>
  </si>
  <si>
    <t>実年1部</t>
    <rPh sb="3" eb="4">
      <t>ブ</t>
    </rPh>
    <phoneticPr fontId="32"/>
  </si>
  <si>
    <t>町田サルバス</t>
    <rPh sb="0" eb="2">
      <t>マチダ</t>
    </rPh>
    <phoneticPr fontId="32"/>
  </si>
  <si>
    <t>実年2部</t>
    <rPh sb="3" eb="4">
      <t>ブ</t>
    </rPh>
    <phoneticPr fontId="32"/>
  </si>
  <si>
    <t>end</t>
    <phoneticPr fontId="32"/>
  </si>
  <si>
    <t>Aa4</t>
  </si>
  <si>
    <t>Ac1</t>
  </si>
  <si>
    <t>Ac2</t>
  </si>
  <si>
    <t>Ac3</t>
  </si>
  <si>
    <t>Ac4</t>
  </si>
  <si>
    <t>Ba1</t>
  </si>
  <si>
    <t>Ka1</t>
    <phoneticPr fontId="31"/>
  </si>
  <si>
    <t>Sc1</t>
    <phoneticPr fontId="31"/>
  </si>
  <si>
    <t>Sc2</t>
    <phoneticPr fontId="31"/>
  </si>
  <si>
    <t>Sc3</t>
    <phoneticPr fontId="31"/>
  </si>
  <si>
    <t xml:space="preserve"> </t>
    <phoneticPr fontId="31"/>
  </si>
  <si>
    <t>Kz1</t>
  </si>
  <si>
    <t>Az1</t>
  </si>
  <si>
    <t>Bz1</t>
  </si>
  <si>
    <t>Jz1</t>
  </si>
  <si>
    <t>Sz1</t>
  </si>
  <si>
    <t>Sc1</t>
    <phoneticPr fontId="32"/>
  </si>
  <si>
    <t>Sc2</t>
    <phoneticPr fontId="32"/>
  </si>
  <si>
    <t>Sc3</t>
    <phoneticPr fontId="32"/>
  </si>
  <si>
    <t>Bb1</t>
    <phoneticPr fontId="31"/>
  </si>
  <si>
    <t>Bb2</t>
    <phoneticPr fontId="31"/>
  </si>
  <si>
    <t>Bb3</t>
    <phoneticPr fontId="31"/>
  </si>
  <si>
    <t>Bc2</t>
    <phoneticPr fontId="31"/>
  </si>
  <si>
    <t>Bc3</t>
    <phoneticPr fontId="31"/>
  </si>
  <si>
    <t>降格3：各グループ最下位のチームは次大会男子２部に降格となります。</t>
    <rPh sb="0" eb="2">
      <t>コウカク</t>
    </rPh>
    <rPh sb="4" eb="5">
      <t>カク</t>
    </rPh>
    <rPh sb="9" eb="12">
      <t>サイカイ</t>
    </rPh>
    <rPh sb="17" eb="20">
      <t>ジタイカイ</t>
    </rPh>
    <rPh sb="20" eb="22">
      <t>ダンシ</t>
    </rPh>
    <rPh sb="23" eb="24">
      <t>ブ</t>
    </rPh>
    <rPh sb="25" eb="27">
      <t>コウカク</t>
    </rPh>
    <phoneticPr fontId="31"/>
  </si>
  <si>
    <t>昇格2：優勝、準優勝チームは、次大会キングへ昇格となります。</t>
    <rPh sb="0" eb="2">
      <t>ショウカク</t>
    </rPh>
    <rPh sb="4" eb="6">
      <t>ユウショウ</t>
    </rPh>
    <rPh sb="7" eb="10">
      <t>ジュンユウショウ</t>
    </rPh>
    <rPh sb="15" eb="18">
      <t>ジタイカイ</t>
    </rPh>
    <rPh sb="22" eb="24">
      <t>ショウカク</t>
    </rPh>
    <phoneticPr fontId="31"/>
  </si>
  <si>
    <t>Ab12</t>
  </si>
  <si>
    <t>Ab13</t>
  </si>
  <si>
    <t>Ab14</t>
  </si>
  <si>
    <t>Ab23</t>
  </si>
  <si>
    <t>Ab24</t>
  </si>
  <si>
    <t>Ab34</t>
  </si>
  <si>
    <t>降格条件</t>
    <rPh sb="0" eb="2">
      <t>コウカク</t>
    </rPh>
    <rPh sb="2" eb="4">
      <t>ジョウケン</t>
    </rPh>
    <phoneticPr fontId="31"/>
  </si>
  <si>
    <t>Sc12</t>
  </si>
  <si>
    <t>Sc13</t>
  </si>
  <si>
    <t>Sc23</t>
  </si>
  <si>
    <t>a1位</t>
    <rPh sb="2" eb="3">
      <t>イ</t>
    </rPh>
    <phoneticPr fontId="31"/>
  </si>
  <si>
    <t>c2位</t>
    <rPh sb="2" eb="3">
      <t>イ</t>
    </rPh>
    <phoneticPr fontId="31"/>
  </si>
  <si>
    <t>b1位</t>
    <rPh sb="2" eb="3">
      <t>イ</t>
    </rPh>
    <phoneticPr fontId="31"/>
  </si>
  <si>
    <t>c1位</t>
    <rPh sb="2" eb="3">
      <t>イ</t>
    </rPh>
    <phoneticPr fontId="31"/>
  </si>
  <si>
    <t>降格2：各グループ最下位のチームは、次大会男子1部に降格となります。</t>
    <rPh sb="0" eb="2">
      <t>コウカク</t>
    </rPh>
    <rPh sb="4" eb="5">
      <t>カク</t>
    </rPh>
    <rPh sb="9" eb="12">
      <t>サイカイ</t>
    </rPh>
    <rPh sb="21" eb="23">
      <t>ダンシ</t>
    </rPh>
    <rPh sb="24" eb="25">
      <t>ブ</t>
    </rPh>
    <rPh sb="26" eb="28">
      <t>コウカク</t>
    </rPh>
    <phoneticPr fontId="31"/>
  </si>
  <si>
    <t>Jb12</t>
  </si>
  <si>
    <t>Qz1</t>
    <phoneticPr fontId="32"/>
  </si>
  <si>
    <t>Lz1</t>
    <phoneticPr fontId="32"/>
  </si>
  <si>
    <t>キング</t>
  </si>
  <si>
    <t>忠生公園</t>
    <rPh sb="0" eb="2">
      <t>タダオ</t>
    </rPh>
    <rPh sb="2" eb="4">
      <t>コウエン</t>
    </rPh>
    <phoneticPr fontId="31"/>
  </si>
  <si>
    <t>藤の台球場</t>
    <rPh sb="0" eb="1">
      <t>フジ</t>
    </rPh>
    <rPh sb="2" eb="3">
      <t>ダイ</t>
    </rPh>
    <rPh sb="3" eb="5">
      <t>キュウジョウ</t>
    </rPh>
    <phoneticPr fontId="31"/>
  </si>
  <si>
    <t>市民球場</t>
    <rPh sb="0" eb="4">
      <t>シミンキュウジョウ</t>
    </rPh>
    <phoneticPr fontId="31"/>
  </si>
  <si>
    <t>※開始時間(予定) 第1 8:00 ／ 第2 9:30 ／第3 11:00 ／第4 12:30 ／第5 14:00</t>
    <rPh sb="1" eb="3">
      <t>カイシ</t>
    </rPh>
    <rPh sb="3" eb="5">
      <t>ジカン</t>
    </rPh>
    <rPh sb="6" eb="8">
      <t>ヨテイ</t>
    </rPh>
    <rPh sb="10" eb="11">
      <t>ダイ</t>
    </rPh>
    <rPh sb="20" eb="21">
      <t>ダイ</t>
    </rPh>
    <rPh sb="29" eb="30">
      <t>ダイ</t>
    </rPh>
    <rPh sb="39" eb="40">
      <t>ダイ</t>
    </rPh>
    <rPh sb="49" eb="50">
      <t>ダイ</t>
    </rPh>
    <phoneticPr fontId="31"/>
  </si>
  <si>
    <t>山崎第2C (南)</t>
    <rPh sb="0" eb="2">
      <t>ヤマサキ</t>
    </rPh>
    <rPh sb="2" eb="3">
      <t>ダイ</t>
    </rPh>
    <rPh sb="7" eb="8">
      <t>ミナミ</t>
    </rPh>
    <phoneticPr fontId="31"/>
  </si>
  <si>
    <t>山崎第2B (北)</t>
    <rPh sb="0" eb="2">
      <t>ヤマサキ</t>
    </rPh>
    <rPh sb="2" eb="3">
      <t>ダイ</t>
    </rPh>
    <rPh sb="7" eb="8">
      <t>キタ</t>
    </rPh>
    <phoneticPr fontId="31"/>
  </si>
  <si>
    <t>Qa12</t>
    <phoneticPr fontId="31"/>
  </si>
  <si>
    <t>Qa34</t>
    <phoneticPr fontId="31"/>
  </si>
  <si>
    <t>La12</t>
    <phoneticPr fontId="31"/>
  </si>
  <si>
    <t>備考</t>
    <rPh sb="0" eb="2">
      <t>ビコウ</t>
    </rPh>
    <phoneticPr fontId="31"/>
  </si>
  <si>
    <t>選考</t>
    <rPh sb="0" eb="2">
      <t>センコウ</t>
    </rPh>
    <phoneticPr fontId="31"/>
  </si>
  <si>
    <t>(12:00開)</t>
    <rPh sb="6" eb="7">
      <t>カイ</t>
    </rPh>
    <phoneticPr fontId="31"/>
  </si>
  <si>
    <t>三輪みどり山球場</t>
    <rPh sb="0" eb="2">
      <t>ミワ</t>
    </rPh>
    <rPh sb="5" eb="6">
      <t>ヤマ</t>
    </rPh>
    <rPh sb="6" eb="8">
      <t>キュウジョウ</t>
    </rPh>
    <phoneticPr fontId="31"/>
  </si>
  <si>
    <t>Ja12</t>
    <phoneticPr fontId="31"/>
  </si>
  <si>
    <t>Jb12</t>
    <phoneticPr fontId="31"/>
  </si>
  <si>
    <t>Jb13</t>
  </si>
  <si>
    <t>Jb13</t>
    <phoneticPr fontId="31"/>
  </si>
  <si>
    <t>雨天予備</t>
    <rPh sb="0" eb="2">
      <t>ウテン</t>
    </rPh>
    <rPh sb="2" eb="4">
      <t>ヨビ</t>
    </rPh>
    <phoneticPr fontId="31"/>
  </si>
  <si>
    <t>J決</t>
    <rPh sb="1" eb="2">
      <t>ケツ</t>
    </rPh>
    <phoneticPr fontId="31"/>
  </si>
  <si>
    <t>QL戦</t>
    <rPh sb="2" eb="3">
      <t>セン</t>
    </rPh>
    <phoneticPr fontId="31"/>
  </si>
  <si>
    <t>B決</t>
    <rPh sb="1" eb="2">
      <t>ケツ</t>
    </rPh>
    <phoneticPr fontId="31"/>
  </si>
  <si>
    <t>K決</t>
    <rPh sb="1" eb="2">
      <t>ケツ</t>
    </rPh>
    <phoneticPr fontId="31"/>
  </si>
  <si>
    <t>表彰</t>
    <rPh sb="0" eb="2">
      <t>ヒョウショウ</t>
    </rPh>
    <phoneticPr fontId="31"/>
  </si>
  <si>
    <t>A準</t>
    <rPh sb="1" eb="2">
      <t>ジュン</t>
    </rPh>
    <phoneticPr fontId="31"/>
  </si>
  <si>
    <t>B準</t>
    <rPh sb="1" eb="2">
      <t>ジュン</t>
    </rPh>
    <phoneticPr fontId="31"/>
  </si>
  <si>
    <t>■令和８年度春季市民ソフトボール大会</t>
    <rPh sb="1" eb="3">
      <t>レイワ</t>
    </rPh>
    <rPh sb="4" eb="6">
      <t>ネンド</t>
    </rPh>
    <rPh sb="6" eb="8">
      <t>シュンキ</t>
    </rPh>
    <rPh sb="8" eb="10">
      <t>シミン</t>
    </rPh>
    <rPh sb="16" eb="18">
      <t>タイカイ</t>
    </rPh>
    <phoneticPr fontId="31"/>
  </si>
  <si>
    <t>Ab12</t>
    <phoneticPr fontId="31"/>
  </si>
  <si>
    <t>Ab34</t>
    <phoneticPr fontId="31"/>
  </si>
  <si>
    <t>Ac12</t>
    <phoneticPr fontId="31"/>
  </si>
  <si>
    <t>Ac13</t>
    <phoneticPr fontId="31"/>
  </si>
  <si>
    <t>Bc12</t>
  </si>
  <si>
    <t>Ba13</t>
    <phoneticPr fontId="31"/>
  </si>
  <si>
    <t>Bc13</t>
  </si>
  <si>
    <t>Ba23</t>
    <phoneticPr fontId="31"/>
  </si>
  <si>
    <t>Ac34</t>
    <phoneticPr fontId="31"/>
  </si>
  <si>
    <t>Ha12</t>
    <phoneticPr fontId="31"/>
  </si>
  <si>
    <t>Ha34</t>
    <phoneticPr fontId="31"/>
  </si>
  <si>
    <t>Ha56</t>
    <phoneticPr fontId="31"/>
  </si>
  <si>
    <t>Ha14</t>
    <phoneticPr fontId="31"/>
  </si>
  <si>
    <t>Ha25</t>
    <phoneticPr fontId="31"/>
  </si>
  <si>
    <t>Ha36</t>
    <phoneticPr fontId="31"/>
  </si>
  <si>
    <t>Ha16</t>
    <phoneticPr fontId="31"/>
  </si>
  <si>
    <t>Ac24</t>
    <phoneticPr fontId="31"/>
  </si>
  <si>
    <t>Ab13</t>
    <phoneticPr fontId="31"/>
  </si>
  <si>
    <t>Ab24</t>
    <phoneticPr fontId="31"/>
  </si>
  <si>
    <t>Ka12</t>
    <phoneticPr fontId="31"/>
  </si>
  <si>
    <t>Ka34</t>
    <phoneticPr fontId="31"/>
  </si>
  <si>
    <t>Kb12</t>
    <phoneticPr fontId="31"/>
  </si>
  <si>
    <t>Kb34</t>
    <phoneticPr fontId="31"/>
  </si>
  <si>
    <t>Kb13</t>
    <phoneticPr fontId="31"/>
  </si>
  <si>
    <t>Kb24</t>
    <phoneticPr fontId="31"/>
  </si>
  <si>
    <t>Ka13</t>
    <phoneticPr fontId="31"/>
  </si>
  <si>
    <t>Ka24</t>
    <phoneticPr fontId="31"/>
  </si>
  <si>
    <t>Ka14</t>
    <phoneticPr fontId="31"/>
  </si>
  <si>
    <t>Ka23</t>
    <phoneticPr fontId="31"/>
  </si>
  <si>
    <t>Kb14</t>
    <phoneticPr fontId="31"/>
  </si>
  <si>
    <t>Kb23</t>
    <phoneticPr fontId="31"/>
  </si>
  <si>
    <t>Bb23</t>
    <phoneticPr fontId="31"/>
  </si>
  <si>
    <t>Bc23</t>
  </si>
  <si>
    <t>Bc23</t>
    <phoneticPr fontId="31"/>
  </si>
  <si>
    <t>Ab14</t>
    <phoneticPr fontId="31"/>
  </si>
  <si>
    <t>Ab23</t>
    <phoneticPr fontId="31"/>
  </si>
  <si>
    <t>Ac14</t>
    <phoneticPr fontId="31"/>
  </si>
  <si>
    <t>Ac23</t>
    <phoneticPr fontId="31"/>
  </si>
  <si>
    <t>Ja13</t>
    <phoneticPr fontId="31"/>
  </si>
  <si>
    <t>Ja23</t>
    <phoneticPr fontId="31"/>
  </si>
  <si>
    <t>Jb23</t>
  </si>
  <si>
    <t>Jb23</t>
    <phoneticPr fontId="31"/>
  </si>
  <si>
    <t>Sa12</t>
    <phoneticPr fontId="31"/>
  </si>
  <si>
    <t>Sa34</t>
    <phoneticPr fontId="31"/>
  </si>
  <si>
    <t>Sb12</t>
    <phoneticPr fontId="31"/>
  </si>
  <si>
    <t>Sc12</t>
    <phoneticPr fontId="31"/>
  </si>
  <si>
    <t>Sb13</t>
    <phoneticPr fontId="31"/>
  </si>
  <si>
    <t>Sc13</t>
    <phoneticPr fontId="31"/>
  </si>
  <si>
    <t>Sa13</t>
    <phoneticPr fontId="31"/>
  </si>
  <si>
    <t>Sa24</t>
    <phoneticPr fontId="31"/>
  </si>
  <si>
    <t>Sc23</t>
    <phoneticPr fontId="31"/>
  </si>
  <si>
    <t>Sa14</t>
    <phoneticPr fontId="31"/>
  </si>
  <si>
    <t>Sa23</t>
    <phoneticPr fontId="31"/>
  </si>
  <si>
    <t>Sb23</t>
    <phoneticPr fontId="31"/>
  </si>
  <si>
    <t>Ha23</t>
    <phoneticPr fontId="31"/>
  </si>
  <si>
    <t>Ha45</t>
    <phoneticPr fontId="31"/>
  </si>
  <si>
    <t>勝点</t>
    <rPh sb="0" eb="1">
      <t>カ</t>
    </rPh>
    <rPh sb="1" eb="2">
      <t>テン</t>
    </rPh>
    <phoneticPr fontId="21"/>
  </si>
  <si>
    <t>分</t>
    <phoneticPr fontId="21"/>
  </si>
  <si>
    <t>負</t>
    <rPh sb="0" eb="1">
      <t>マ</t>
    </rPh>
    <phoneticPr fontId="31"/>
  </si>
  <si>
    <t>棄</t>
    <rPh sb="0" eb="1">
      <t>キ</t>
    </rPh>
    <phoneticPr fontId="21"/>
  </si>
  <si>
    <t>a</t>
    <phoneticPr fontId="31"/>
  </si>
  <si>
    <t>b</t>
    <phoneticPr fontId="31"/>
  </si>
  <si>
    <t>優勝</t>
    <rPh sb="0" eb="2">
      <t>ユウショウ</t>
    </rPh>
    <phoneticPr fontId="31"/>
  </si>
  <si>
    <t>c</t>
    <phoneticPr fontId="31"/>
  </si>
  <si>
    <t>準優勝</t>
    <rPh sb="0" eb="3">
      <t>ジュンユウショウ</t>
    </rPh>
    <phoneticPr fontId="31"/>
  </si>
  <si>
    <t>決勝トーナメント順位 (各グループの1位)</t>
  </si>
  <si>
    <t>グループ</t>
    <phoneticPr fontId="31"/>
  </si>
  <si>
    <t>チーム</t>
    <phoneticPr fontId="31"/>
  </si>
  <si>
    <t xml:space="preserve">勝率 (勝利数/試合数) </t>
    <rPh sb="0" eb="2">
      <t>ショウリツ</t>
    </rPh>
    <rPh sb="4" eb="7">
      <t>ショウリスウ</t>
    </rPh>
    <rPh sb="8" eb="11">
      <t>シアイスウ</t>
    </rPh>
    <phoneticPr fontId="21"/>
  </si>
  <si>
    <t>高いチーム</t>
    <rPh sb="0" eb="1">
      <t>タカ</t>
    </rPh>
    <phoneticPr fontId="31"/>
  </si>
  <si>
    <t>低いチーム</t>
    <rPh sb="0" eb="1">
      <t>ヒク</t>
    </rPh>
    <phoneticPr fontId="31"/>
  </si>
  <si>
    <t>1試合当たりの得失点差 (得失点差/試合数)</t>
    <rPh sb="1" eb="3">
      <t>シアイ</t>
    </rPh>
    <rPh sb="3" eb="4">
      <t>ア</t>
    </rPh>
    <rPh sb="7" eb="10">
      <t>トクシッテン</t>
    </rPh>
    <rPh sb="10" eb="11">
      <t>サ</t>
    </rPh>
    <rPh sb="13" eb="17">
      <t>トクシッテンサ</t>
    </rPh>
    <rPh sb="18" eb="21">
      <t>シアイスウ</t>
    </rPh>
    <phoneticPr fontId="21"/>
  </si>
  <si>
    <t>多いチーム</t>
    <rPh sb="0" eb="1">
      <t>オオ</t>
    </rPh>
    <phoneticPr fontId="31"/>
  </si>
  <si>
    <t>少ないチーム</t>
    <rPh sb="0" eb="1">
      <t>スク</t>
    </rPh>
    <phoneticPr fontId="31"/>
  </si>
  <si>
    <t>1試合当たりの得点 (得点/試合数)</t>
    <rPh sb="1" eb="3">
      <t>シアイ</t>
    </rPh>
    <rPh sb="3" eb="4">
      <t>ア</t>
    </rPh>
    <rPh sb="7" eb="9">
      <t>トクテン</t>
    </rPh>
    <rPh sb="11" eb="13">
      <t>トクテン</t>
    </rPh>
    <rPh sb="14" eb="17">
      <t>シアイスウ</t>
    </rPh>
    <phoneticPr fontId="21"/>
  </si>
  <si>
    <t>1試合当たりの失点 (失点/試合数)</t>
    <rPh sb="1" eb="3">
      <t>シアイ</t>
    </rPh>
    <rPh sb="3" eb="4">
      <t>ア</t>
    </rPh>
    <rPh sb="7" eb="9">
      <t>シッテン</t>
    </rPh>
    <rPh sb="11" eb="13">
      <t>シッテン</t>
    </rPh>
    <rPh sb="14" eb="17">
      <t>シアイスウ</t>
    </rPh>
    <phoneticPr fontId="21"/>
  </si>
  <si>
    <t>勝ち点率 (勝ち点/試合数)</t>
    <rPh sb="0" eb="1">
      <t>カ</t>
    </rPh>
    <rPh sb="2" eb="3">
      <t>テン</t>
    </rPh>
    <rPh sb="3" eb="4">
      <t>リツ</t>
    </rPh>
    <rPh sb="6" eb="7">
      <t>カ</t>
    </rPh>
    <rPh sb="8" eb="9">
      <t>テン</t>
    </rPh>
    <rPh sb="10" eb="13">
      <t>シアイスウ</t>
    </rPh>
    <phoneticPr fontId="31"/>
  </si>
  <si>
    <t>順位条件</t>
    <rPh sb="0" eb="2">
      <t>ジュンイ</t>
    </rPh>
    <rPh sb="2" eb="4">
      <t>ジョウケン</t>
    </rPh>
    <phoneticPr fontId="31"/>
  </si>
  <si>
    <t>敗戦率 (敗戦数+棄権数/試合数)</t>
    <rPh sb="0" eb="3">
      <t>ハイセンリツ</t>
    </rPh>
    <rPh sb="5" eb="7">
      <t>ハイセン</t>
    </rPh>
    <rPh sb="7" eb="8">
      <t>スウ</t>
    </rPh>
    <rPh sb="9" eb="11">
      <t>キケン</t>
    </rPh>
    <rPh sb="11" eb="12">
      <t>スウ</t>
    </rPh>
    <rPh sb="13" eb="16">
      <t>シアイスウ</t>
    </rPh>
    <phoneticPr fontId="21"/>
  </si>
  <si>
    <t>昇格3：各グループ1位のチームは次大会男子1部へ昇格となります。</t>
    <rPh sb="0" eb="2">
      <t>ショウカク</t>
    </rPh>
    <rPh sb="4" eb="5">
      <t>カク</t>
    </rPh>
    <rPh sb="10" eb="11">
      <t>イ</t>
    </rPh>
    <rPh sb="19" eb="21">
      <t>ダンシ</t>
    </rPh>
    <rPh sb="22" eb="23">
      <t>ブ</t>
    </rPh>
    <phoneticPr fontId="31"/>
  </si>
  <si>
    <t>Bb1</t>
  </si>
  <si>
    <t>Bb2</t>
  </si>
  <si>
    <t>Bb3</t>
  </si>
  <si>
    <t>b2位</t>
    <rPh sb="2" eb="3">
      <t>イ</t>
    </rPh>
    <phoneticPr fontId="31"/>
  </si>
  <si>
    <t>b3位</t>
    <rPh sb="2" eb="3">
      <t>イ</t>
    </rPh>
    <phoneticPr fontId="31"/>
  </si>
  <si>
    <t>c3位</t>
    <rPh sb="2" eb="3">
      <t>イ</t>
    </rPh>
    <phoneticPr fontId="31"/>
  </si>
  <si>
    <t>-</t>
    <phoneticPr fontId="31"/>
  </si>
  <si>
    <t>B②</t>
    <phoneticPr fontId="31"/>
  </si>
  <si>
    <t>B③</t>
    <phoneticPr fontId="31"/>
  </si>
  <si>
    <t>■実年１部</t>
    <rPh sb="1" eb="3">
      <t>ジツネン</t>
    </rPh>
    <rPh sb="4" eb="5">
      <t>ブ</t>
    </rPh>
    <phoneticPr fontId="21"/>
  </si>
  <si>
    <t>■実年２部</t>
    <rPh sb="1" eb="3">
      <t>ジツネン</t>
    </rPh>
    <rPh sb="4" eb="5">
      <t>ブ</t>
    </rPh>
    <phoneticPr fontId="21"/>
  </si>
  <si>
    <t>クイーン４位</t>
    <rPh sb="5" eb="6">
      <t>イ</t>
    </rPh>
    <phoneticPr fontId="31"/>
  </si>
  <si>
    <t>女子1部 優勝</t>
    <rPh sb="0" eb="2">
      <t>ジョシ</t>
    </rPh>
    <rPh sb="3" eb="4">
      <t>ブ</t>
    </rPh>
    <rPh sb="5" eb="7">
      <t>ユウショウ</t>
    </rPh>
    <phoneticPr fontId="31"/>
  </si>
  <si>
    <t>Qa1</t>
  </si>
  <si>
    <t>Qa2</t>
  </si>
  <si>
    <t>Qa3</t>
  </si>
  <si>
    <t>Qa4</t>
  </si>
  <si>
    <t>La1</t>
  </si>
  <si>
    <t>La2</t>
  </si>
  <si>
    <t>La3</t>
  </si>
  <si>
    <t>*</t>
    <phoneticPr fontId="31"/>
  </si>
  <si>
    <t>S決</t>
    <rPh sb="1" eb="2">
      <t>ケツ</t>
    </rPh>
    <phoneticPr fontId="31"/>
  </si>
  <si>
    <t>Bc1</t>
    <phoneticPr fontId="32"/>
  </si>
  <si>
    <t>Bc2</t>
    <phoneticPr fontId="32"/>
  </si>
  <si>
    <t>Bc3</t>
    <phoneticPr fontId="32"/>
  </si>
  <si>
    <t>分</t>
  </si>
  <si>
    <t>Bc1</t>
    <phoneticPr fontId="31"/>
  </si>
  <si>
    <t>木曽ソフト</t>
    <rPh sb="0" eb="5">
      <t>キソソフト</t>
    </rPh>
    <phoneticPr fontId="4"/>
  </si>
  <si>
    <t>ホリデーズ</t>
    <rPh sb="0" eb="5">
      <t>ホリデーズ</t>
    </rPh>
    <phoneticPr fontId="4"/>
  </si>
  <si>
    <t>丸山ソフト</t>
    <rPh sb="0" eb="5">
      <t>マルヤマソフト</t>
    </rPh>
    <phoneticPr fontId="4"/>
  </si>
  <si>
    <t>見晴らしの丘のナウシカ</t>
    <rPh sb="0" eb="11">
      <t>ミハラシノオカノナウシカ</t>
    </rPh>
    <phoneticPr fontId="4"/>
  </si>
  <si>
    <t>山崎エイトロマンス</t>
    <rPh sb="0" eb="9">
      <t>ヤマザキエイトロマンス</t>
    </rPh>
    <phoneticPr fontId="4"/>
  </si>
  <si>
    <t>山崎ドリンカーズM</t>
    <rPh sb="0" eb="9">
      <t>ヤマザキドリンカーズＭ</t>
    </rPh>
    <phoneticPr fontId="4"/>
  </si>
  <si>
    <t>山崎パワーズ</t>
    <rPh sb="0" eb="6">
      <t>ヤマザキパワーズ</t>
    </rPh>
    <phoneticPr fontId="4"/>
  </si>
  <si>
    <t>協栄</t>
    <rPh sb="0" eb="2">
      <t>キョウエイ</t>
    </rPh>
    <phoneticPr fontId="4"/>
  </si>
  <si>
    <t>サザンストリーム</t>
  </si>
  <si>
    <t>つくし野フューチャーズ</t>
    <rPh sb="0" eb="11">
      <t>ツクシノフューチャーズ</t>
    </rPh>
    <phoneticPr fontId="4"/>
  </si>
  <si>
    <t>ドリンカーズL</t>
  </si>
  <si>
    <t>沼町内会ソフト</t>
    <rPh sb="0" eb="7">
      <t>ヌマチョウナイカイソフト</t>
    </rPh>
    <phoneticPr fontId="4"/>
  </si>
  <si>
    <t>馬場ソフト</t>
    <rPh sb="0" eb="5">
      <t>バンバソフト</t>
    </rPh>
    <phoneticPr fontId="4"/>
  </si>
  <si>
    <t>フレンズ</t>
    <rPh sb="0" eb="4">
      <t>フレンズ</t>
    </rPh>
    <phoneticPr fontId="4"/>
  </si>
  <si>
    <t>森野ドリマーズ</t>
    <rPh sb="0" eb="7">
      <t>モリノドリマーズ</t>
    </rPh>
    <phoneticPr fontId="4"/>
  </si>
  <si>
    <t>山崎ドリンカーズ</t>
    <rPh sb="0" eb="8">
      <t>ヤマザキドリンカーズ</t>
    </rPh>
    <phoneticPr fontId="4"/>
  </si>
  <si>
    <t>AM1</t>
    <rPh sb="0" eb="3">
      <t>エイエムワン</t>
    </rPh>
    <phoneticPr fontId="19"/>
  </si>
  <si>
    <t>三ツ目ソフト</t>
    <rPh sb="0" eb="6">
      <t>サンツメソフト</t>
    </rPh>
    <phoneticPr fontId="4"/>
  </si>
  <si>
    <t>ゼルコバ</t>
  </si>
  <si>
    <t>忠生自然ソフト</t>
    <rPh sb="0" eb="7">
      <t>タダオシゼンソフト</t>
    </rPh>
    <phoneticPr fontId="4"/>
  </si>
  <si>
    <t>まろや</t>
  </si>
  <si>
    <t>南つくし野ソフト</t>
    <rPh sb="0" eb="1">
      <t>ミナミ</t>
    </rPh>
    <rPh sb="4" eb="5">
      <t>ノ</t>
    </rPh>
    <phoneticPr fontId="1"/>
  </si>
  <si>
    <t>見晴らしの丘のナウシカkz</t>
    <rPh sb="0" eb="13">
      <t>ミハラシノオカノナウシカｋｚ</t>
    </rPh>
    <phoneticPr fontId="4"/>
  </si>
  <si>
    <t>山崎ダンディーズ</t>
    <rPh sb="0" eb="8">
      <t>ヤマザキダンディーズ</t>
    </rPh>
    <phoneticPr fontId="4"/>
  </si>
  <si>
    <t>成瀬アストロズ</t>
    <rPh sb="0" eb="7">
      <t>ナルセアストロズ</t>
    </rPh>
    <phoneticPr fontId="4"/>
  </si>
  <si>
    <t>町田メイツJ</t>
    <rPh sb="0" eb="6">
      <t>マチダメイツＪ</t>
    </rPh>
    <phoneticPr fontId="4"/>
  </si>
  <si>
    <t>山崎ドリンカーズMJ</t>
    <rPh sb="0" eb="10">
      <t>ヤマザキドリンカーズＭＪ</t>
    </rPh>
    <phoneticPr fontId="4"/>
  </si>
  <si>
    <t>山崎HEARTZ</t>
    <rPh sb="0" eb="8">
      <t>ヤマザキハーツ</t>
    </rPh>
    <phoneticPr fontId="4"/>
  </si>
  <si>
    <t>RED・40's</t>
    <phoneticPr fontId="4"/>
  </si>
  <si>
    <t>忠生スターズ</t>
    <rPh sb="0" eb="6">
      <t>タダオスターズ</t>
    </rPh>
    <phoneticPr fontId="4"/>
  </si>
  <si>
    <t>中原ベガサスS</t>
    <rPh sb="0" eb="7">
      <t>ナカハラベガサスＳ</t>
    </rPh>
    <phoneticPr fontId="4"/>
  </si>
  <si>
    <t>七国山SC</t>
    <rPh sb="0" eb="5">
      <t>ナナクニヤマＳＣ</t>
    </rPh>
    <phoneticPr fontId="4"/>
  </si>
  <si>
    <t>丸山シニア</t>
    <rPh sb="0" eb="5">
      <t>マルヤマシニア</t>
    </rPh>
    <phoneticPr fontId="4"/>
  </si>
  <si>
    <t>南三小J</t>
    <rPh sb="0" eb="4">
      <t>ミナミサンショウＪ</t>
    </rPh>
    <phoneticPr fontId="4"/>
  </si>
  <si>
    <t>南つくし野シルバースターズ</t>
    <rPh sb="0" eb="13">
      <t>ミナミツクシノシルバースターズ</t>
    </rPh>
    <phoneticPr fontId="4"/>
  </si>
  <si>
    <t>Y・WAIS</t>
    <rPh sb="0" eb="6">
      <t>ワイワイズ</t>
    </rPh>
    <phoneticPr fontId="4"/>
  </si>
  <si>
    <t>ひまっきーず</t>
    <phoneticPr fontId="31"/>
  </si>
  <si>
    <t>a2位</t>
    <rPh sb="2" eb="3">
      <t>イ</t>
    </rPh>
    <phoneticPr fontId="31"/>
  </si>
  <si>
    <t>a3位</t>
    <rPh sb="2" eb="3">
      <t>イ</t>
    </rPh>
    <phoneticPr fontId="31"/>
  </si>
  <si>
    <t>S②</t>
    <phoneticPr fontId="31"/>
  </si>
  <si>
    <t>S③</t>
    <phoneticPr fontId="31"/>
  </si>
  <si>
    <t>Ba14</t>
    <phoneticPr fontId="31"/>
  </si>
  <si>
    <t>Ba24</t>
    <phoneticPr fontId="31"/>
  </si>
  <si>
    <t>Ba34</t>
    <phoneticPr fontId="31"/>
  </si>
  <si>
    <t>準優勝</t>
    <rPh sb="0" eb="1">
      <t>ジュン</t>
    </rPh>
    <rPh sb="1" eb="3">
      <t>ユウショウ</t>
    </rPh>
    <phoneticPr fontId="31"/>
  </si>
  <si>
    <t>J準1</t>
    <rPh sb="0" eb="2">
      <t>jジュン</t>
    </rPh>
    <phoneticPr fontId="31"/>
  </si>
  <si>
    <t>J準2</t>
    <rPh sb="0" eb="2">
      <t>jジュン</t>
    </rPh>
    <phoneticPr fontId="31"/>
  </si>
  <si>
    <t>S準</t>
    <rPh sb="1" eb="2">
      <t>ジュン</t>
    </rPh>
    <phoneticPr fontId="31"/>
  </si>
  <si>
    <t>キャンセル</t>
    <phoneticPr fontId="31"/>
  </si>
  <si>
    <t>Qa13</t>
    <phoneticPr fontId="31"/>
  </si>
  <si>
    <t>Qa24</t>
    <phoneticPr fontId="31"/>
  </si>
  <si>
    <t>La13</t>
    <phoneticPr fontId="31"/>
  </si>
  <si>
    <t>Qa14</t>
    <phoneticPr fontId="31"/>
  </si>
  <si>
    <t>Qa23</t>
    <phoneticPr fontId="31"/>
  </si>
  <si>
    <t>La23</t>
    <phoneticPr fontId="31"/>
  </si>
  <si>
    <t>J残</t>
    <rPh sb="1" eb="2">
      <t>ザン</t>
    </rPh>
    <phoneticPr fontId="31"/>
  </si>
  <si>
    <t>降格1：J残に敗退したチームは次大会実年2部に降格となります。</t>
    <rPh sb="0" eb="2">
      <t>コウカク</t>
    </rPh>
    <rPh sb="5" eb="6">
      <t>ザン</t>
    </rPh>
    <rPh sb="7" eb="9">
      <t>ハイタイ</t>
    </rPh>
    <rPh sb="15" eb="18">
      <t>ジタイカイ</t>
    </rPh>
    <rPh sb="18" eb="20">
      <t>ジツネン</t>
    </rPh>
    <rPh sb="21" eb="22">
      <t>ブ</t>
    </rPh>
    <rPh sb="23" eb="25">
      <t>コウカク</t>
    </rPh>
    <phoneticPr fontId="31"/>
  </si>
  <si>
    <t>昇格3：各グループ1位のチームは次大会実年1部に昇格となります。</t>
    <rPh sb="0" eb="2">
      <t>ショウカク</t>
    </rPh>
    <rPh sb="4" eb="5">
      <t>カク</t>
    </rPh>
    <rPh sb="10" eb="11">
      <t>イ</t>
    </rPh>
    <rPh sb="16" eb="19">
      <t>ジタイカイ</t>
    </rPh>
    <rPh sb="19" eb="21">
      <t>ジツネン</t>
    </rPh>
    <rPh sb="22" eb="23">
      <t>ブ</t>
    </rPh>
    <rPh sb="24" eb="26">
      <t>ショウカク</t>
    </rPh>
    <phoneticPr fontId="31"/>
  </si>
  <si>
    <t>キャンセル13-17</t>
    <phoneticPr fontId="31"/>
  </si>
  <si>
    <t>雨天予備(一般含め予備)</t>
    <rPh sb="0" eb="2">
      <t>ウテン</t>
    </rPh>
    <rPh sb="2" eb="4">
      <t>ヨビ</t>
    </rPh>
    <rPh sb="5" eb="7">
      <t>イッパン</t>
    </rPh>
    <rPh sb="7" eb="8">
      <t>フク</t>
    </rPh>
    <rPh sb="9" eb="11">
      <t>ヨビ</t>
    </rPh>
    <phoneticPr fontId="31"/>
  </si>
  <si>
    <t>雨天予備(一般含め予備)</t>
    <phoneticPr fontId="31"/>
  </si>
  <si>
    <t>ハイシニア</t>
    <phoneticPr fontId="31"/>
  </si>
  <si>
    <t>ハイシニア(予)</t>
    <rPh sb="6" eb="7">
      <t>ヨ</t>
    </rPh>
    <phoneticPr fontId="31"/>
  </si>
  <si>
    <t>(主)全日本総合女子予備(三輪)</t>
    <rPh sb="1" eb="2">
      <t>シュ</t>
    </rPh>
    <rPh sb="3" eb="6">
      <t>ゼンニホン</t>
    </rPh>
    <rPh sb="6" eb="8">
      <t>ソウゴウ</t>
    </rPh>
    <rPh sb="8" eb="10">
      <t>ジョシ</t>
    </rPh>
    <rPh sb="10" eb="12">
      <t>ヨビ</t>
    </rPh>
    <rPh sb="13" eb="15">
      <t>ミワ</t>
    </rPh>
    <phoneticPr fontId="31"/>
  </si>
  <si>
    <t>エルダー
(主)全日本総合女子(市民球場)</t>
    <rPh sb="6" eb="7">
      <t>シュ</t>
    </rPh>
    <rPh sb="8" eb="11">
      <t>ゼンニホン</t>
    </rPh>
    <rPh sb="11" eb="13">
      <t>ソウゴウ</t>
    </rPh>
    <rPh sb="13" eb="15">
      <t>ジョシ</t>
    </rPh>
    <rPh sb="16" eb="20">
      <t>シミンキュウジョウ</t>
    </rPh>
    <phoneticPr fontId="31"/>
  </si>
  <si>
    <t>エルダー
(主)全日本総合女子予備(三輪)</t>
    <rPh sb="6" eb="7">
      <t>シュ</t>
    </rPh>
    <rPh sb="8" eb="11">
      <t>ゼンニホン</t>
    </rPh>
    <rPh sb="11" eb="13">
      <t>ソウゴウ</t>
    </rPh>
    <rPh sb="13" eb="15">
      <t>ジョシ</t>
    </rPh>
    <rPh sb="15" eb="17">
      <t>ヨビ</t>
    </rPh>
    <rPh sb="18" eb="20">
      <t>ミワ</t>
    </rPh>
    <phoneticPr fontId="31"/>
  </si>
  <si>
    <t>壮年</t>
    <rPh sb="0" eb="2">
      <t>ソウネン</t>
    </rPh>
    <phoneticPr fontId="31"/>
  </si>
  <si>
    <t>壮年
エルダー(予)</t>
    <rPh sb="0" eb="2">
      <t>ソウネン</t>
    </rPh>
    <rPh sb="8" eb="9">
      <t>ヨ</t>
    </rPh>
    <phoneticPr fontId="31"/>
  </si>
  <si>
    <t>壮年、シニア</t>
    <rPh sb="0" eb="2">
      <t>ソウネン</t>
    </rPh>
    <phoneticPr fontId="31"/>
  </si>
  <si>
    <t>シニア、壮年(予)</t>
    <rPh sb="4" eb="6">
      <t>ソウネン</t>
    </rPh>
    <rPh sb="7" eb="8">
      <t>ヨ</t>
    </rPh>
    <phoneticPr fontId="31"/>
  </si>
  <si>
    <t>シニア、レディース、壮年(予)</t>
    <rPh sb="10" eb="12">
      <t>ソウネン</t>
    </rPh>
    <rPh sb="13" eb="14">
      <t>ヨ</t>
    </rPh>
    <phoneticPr fontId="31"/>
  </si>
  <si>
    <t>一般男子、、レディース、シニア(予)</t>
    <rPh sb="0" eb="2">
      <t>イッパン</t>
    </rPh>
    <rPh sb="2" eb="4">
      <t>ダンシ</t>
    </rPh>
    <rPh sb="16" eb="17">
      <t>ヨ</t>
    </rPh>
    <phoneticPr fontId="31"/>
  </si>
  <si>
    <t>一般男子、実年、シニア(予)</t>
    <rPh sb="0" eb="4">
      <t>イッパンダンシ</t>
    </rPh>
    <rPh sb="5" eb="7">
      <t>ジツネン</t>
    </rPh>
    <rPh sb="12" eb="13">
      <t>ヨ</t>
    </rPh>
    <phoneticPr fontId="31"/>
  </si>
  <si>
    <t>一般男子、実年、レディース</t>
    <rPh sb="0" eb="4">
      <t>イッパンダンシ</t>
    </rPh>
    <phoneticPr fontId="31"/>
  </si>
  <si>
    <t>実年、一般男子(予)、レディース(予)</t>
    <rPh sb="0" eb="2">
      <t>ジツネン</t>
    </rPh>
    <rPh sb="3" eb="7">
      <t>イッパンダンシ</t>
    </rPh>
    <rPh sb="8" eb="9">
      <t>ヨ</t>
    </rPh>
    <rPh sb="17" eb="18">
      <t>ヨ</t>
    </rPh>
    <phoneticPr fontId="31"/>
  </si>
  <si>
    <t>エルデスト、一般男子(予)</t>
    <rPh sb="6" eb="10">
      <t>イッパンダンシ</t>
    </rPh>
    <rPh sb="11" eb="12">
      <t>ヨ</t>
    </rPh>
    <phoneticPr fontId="31"/>
  </si>
  <si>
    <t>市町村総合、エルデスト</t>
    <rPh sb="0" eb="3">
      <t>シチョウソン</t>
    </rPh>
    <rPh sb="3" eb="5">
      <t>ソウゴウ</t>
    </rPh>
    <phoneticPr fontId="31"/>
  </si>
  <si>
    <t>D</t>
    <phoneticPr fontId="32"/>
  </si>
  <si>
    <t>日付</t>
    <rPh sb="0" eb="2">
      <t>ヒヅケ</t>
    </rPh>
    <phoneticPr fontId="32"/>
  </si>
  <si>
    <t>対戦</t>
    <rPh sb="0" eb="2">
      <t>タイセン</t>
    </rPh>
    <phoneticPr fontId="32"/>
  </si>
  <si>
    <t>B</t>
    <phoneticPr fontId="32"/>
  </si>
  <si>
    <t>Ba4</t>
    <phoneticPr fontId="32"/>
  </si>
  <si>
    <t xml:space="preserve">↑このセルを変更する場合、 </t>
    <rPh sb="6" eb="8">
      <t>ヘンコウ</t>
    </rPh>
    <rPh sb="10" eb="12">
      <t>バアイ</t>
    </rPh>
    <phoneticPr fontId="32"/>
  </si>
  <si>
    <t>　　ctrl + Shift + enter</t>
    <phoneticPr fontId="32"/>
  </si>
  <si>
    <t>列</t>
    <rPh sb="0" eb="1">
      <t>レツ</t>
    </rPh>
    <phoneticPr fontId="32"/>
  </si>
  <si>
    <t>列から</t>
    <rPh sb="0" eb="1">
      <t>レツ</t>
    </rPh>
    <phoneticPr fontId="32"/>
  </si>
  <si>
    <t>列まで</t>
    <rPh sb="0" eb="1">
      <t>レツ</t>
    </rPh>
    <phoneticPr fontId="32"/>
  </si>
  <si>
    <t>←変更しない</t>
    <rPh sb="1" eb="3">
      <t>ヘンコウ</t>
    </rPh>
    <phoneticPr fontId="32"/>
  </si>
  <si>
    <t>←変更しない</t>
    <phoneticPr fontId="32"/>
  </si>
  <si>
    <t>Ba4</t>
    <phoneticPr fontId="31"/>
  </si>
  <si>
    <t>旭町グリーンフレンズ</t>
    <rPh sb="0" eb="10">
      <t>アサヒチョウグリーンフレンズ</t>
    </rPh>
    <phoneticPr fontId="4"/>
  </si>
  <si>
    <t>櫻組</t>
    <rPh sb="0" eb="2">
      <t>サクラグミ</t>
    </rPh>
    <phoneticPr fontId="4"/>
  </si>
  <si>
    <t>木曽ソフト</t>
  </si>
  <si>
    <t>見晴らしの丘のナウシカ</t>
  </si>
  <si>
    <t>ホリデーズ</t>
  </si>
  <si>
    <t>山崎エイトロマンス</t>
  </si>
  <si>
    <t>サンダース</t>
    <phoneticPr fontId="31"/>
  </si>
  <si>
    <t>山崎パワーズ</t>
  </si>
  <si>
    <t>フレンズ</t>
  </si>
  <si>
    <t>ドリンカーズL</t>
    <phoneticPr fontId="31"/>
  </si>
  <si>
    <t>沼町内会ソフト</t>
  </si>
  <si>
    <t>サザンストリーム</t>
    <phoneticPr fontId="31"/>
  </si>
  <si>
    <t>森野ドリマーズ</t>
  </si>
  <si>
    <t>なるせパパーズ</t>
    <phoneticPr fontId="31"/>
  </si>
  <si>
    <t>なるせパパーズS</t>
    <phoneticPr fontId="31"/>
  </si>
  <si>
    <t>つくし野フューチャーズ</t>
  </si>
  <si>
    <t>馬場ソフト</t>
  </si>
  <si>
    <t>山崎ドリンカーズ</t>
  </si>
  <si>
    <t>協栄</t>
  </si>
  <si>
    <t>オール南</t>
  </si>
  <si>
    <t>オール南</t>
    <phoneticPr fontId="4"/>
  </si>
  <si>
    <t>メイプルズ</t>
    <phoneticPr fontId="31"/>
  </si>
  <si>
    <t>AM1</t>
  </si>
  <si>
    <t>南つくし野ソフト</t>
  </si>
  <si>
    <t>山崎ダンディーズ</t>
  </si>
  <si>
    <t>忠生自然ソフト</t>
  </si>
  <si>
    <t>フライデーズ</t>
    <phoneticPr fontId="31"/>
  </si>
  <si>
    <t>見晴らしの丘のナウシカkz</t>
  </si>
  <si>
    <t>三ツ目ソフト</t>
  </si>
  <si>
    <t>まろや</t>
    <phoneticPr fontId="31"/>
  </si>
  <si>
    <t>ゼルコバ</t>
    <phoneticPr fontId="31"/>
  </si>
  <si>
    <t>ひまっきーず</t>
  </si>
  <si>
    <t>受付番号</t>
    <rPh sb="0" eb="2">
      <t>ウケツケ</t>
    </rPh>
    <rPh sb="2" eb="4">
      <t>バンゴウ</t>
    </rPh>
    <phoneticPr fontId="31"/>
  </si>
  <si>
    <t>山崎ドリンカーズM</t>
  </si>
  <si>
    <t>丸山ソフト</t>
  </si>
  <si>
    <t>中原ベガサスS</t>
  </si>
  <si>
    <t>Y・WAIS</t>
  </si>
  <si>
    <t>南つくし野シルバースターズ</t>
  </si>
  <si>
    <t>櫻組</t>
  </si>
  <si>
    <t>旭町グリーンフレンズ</t>
  </si>
  <si>
    <t>成瀬アストロズ</t>
  </si>
  <si>
    <t>山崎ドリンカーズMJ</t>
  </si>
  <si>
    <t>RED・40's</t>
  </si>
  <si>
    <t>町田メイツJ</t>
  </si>
  <si>
    <t>山崎HEARTZ</t>
  </si>
  <si>
    <t>南三小J</t>
  </si>
  <si>
    <t>忠生スターズ</t>
  </si>
  <si>
    <t>丸山シニア</t>
  </si>
  <si>
    <t>七国山SC</t>
  </si>
  <si>
    <t>a1</t>
    <phoneticPr fontId="31"/>
  </si>
  <si>
    <t>b1</t>
    <phoneticPr fontId="31"/>
  </si>
  <si>
    <t>c1</t>
    <phoneticPr fontId="31"/>
  </si>
  <si>
    <t>Sc1</t>
    <phoneticPr fontId="31"/>
  </si>
  <si>
    <t>Sc2</t>
  </si>
  <si>
    <t>Sc3</t>
  </si>
  <si>
    <t>Sb4</t>
  </si>
  <si>
    <t>Bc1</t>
    <phoneticPr fontId="31"/>
  </si>
  <si>
    <t>Ba4</t>
  </si>
  <si>
    <t>Bc2</t>
  </si>
  <si>
    <t>Bc3</t>
  </si>
  <si>
    <t>a</t>
    <phoneticPr fontId="31"/>
  </si>
  <si>
    <t>ｂ</t>
    <phoneticPr fontId="31"/>
  </si>
  <si>
    <t>優勝</t>
    <rPh sb="0" eb="2">
      <t>ユウショウ</t>
    </rPh>
    <phoneticPr fontId="31"/>
  </si>
  <si>
    <t>都スポーツ大会</t>
    <rPh sb="0" eb="1">
      <t>ト</t>
    </rPh>
    <rPh sb="5" eb="7">
      <t>タイカイ</t>
    </rPh>
    <phoneticPr fontId="31"/>
  </si>
  <si>
    <t>都スポーツ大会
(主)全日本総合女子(市民球場)</t>
    <rPh sb="0" eb="1">
      <t>ト</t>
    </rPh>
    <rPh sb="5" eb="7">
      <t>タイカイ</t>
    </rPh>
    <rPh sb="9" eb="10">
      <t>シュ</t>
    </rPh>
    <rPh sb="11" eb="14">
      <t>ゼンニホン</t>
    </rPh>
    <rPh sb="14" eb="16">
      <t>ソウゴウ</t>
    </rPh>
    <rPh sb="16" eb="18">
      <t>ジョシ</t>
    </rPh>
    <rPh sb="19" eb="23">
      <t>シミンキュウジョウ</t>
    </rPh>
    <phoneticPr fontId="31"/>
  </si>
  <si>
    <t>Aa12</t>
    <phoneticPr fontId="31"/>
  </si>
  <si>
    <t>Kb3</t>
    <phoneticPr fontId="31"/>
  </si>
  <si>
    <t>Qa3</t>
    <phoneticPr fontId="31"/>
  </si>
  <si>
    <t>Ba3</t>
    <phoneticPr fontId="31"/>
  </si>
  <si>
    <t>ul - 会場</t>
    <rPh sb="5" eb="7">
      <t>カイジョウ</t>
    </rPh>
    <phoneticPr fontId="31"/>
  </si>
  <si>
    <t>it - 時間</t>
    <rPh sb="5" eb="7">
      <t>ジカン</t>
    </rPh>
    <phoneticPr fontId="31"/>
  </si>
  <si>
    <t>bf - 日時</t>
    <rPh sb="5" eb="7">
      <t>ニチジ</t>
    </rPh>
    <phoneticPr fontId="31"/>
  </si>
  <si>
    <t>休日は　実年のみ</t>
    <rPh sb="0" eb="2">
      <t>キュウジツ</t>
    </rPh>
    <rPh sb="4" eb="6">
      <t>ジツネン</t>
    </rPh>
    <phoneticPr fontId="31"/>
  </si>
  <si>
    <t>K, A, J は山﨑Cを避ける</t>
    <rPh sb="9" eb="11">
      <t>ヤマザキ</t>
    </rPh>
    <rPh sb="13" eb="14">
      <t>サ</t>
    </rPh>
    <phoneticPr fontId="31"/>
  </si>
  <si>
    <t>Ka,Kb, Aa,Ab,Ac, Ba, Sa, Q</t>
    <phoneticPr fontId="31"/>
  </si>
  <si>
    <t>Bb,Bc, Ja,Jb, Sb,Sc, L</t>
    <phoneticPr fontId="31"/>
  </si>
  <si>
    <t>Ka2, 町ク(Kb3,Aa1,Aa2,Ab1,Ab2,Ab4,Ba2)</t>
    <rPh sb="5" eb="6">
      <t>マチ</t>
    </rPh>
    <phoneticPr fontId="31"/>
  </si>
  <si>
    <t>町ク(Kb3,Aa1,Aa2,Ab1,Ab2,Ab4,Ba2)</t>
  </si>
  <si>
    <t>(Qa3)</t>
    <phoneticPr fontId="31"/>
  </si>
  <si>
    <r>
      <t xml:space="preserve">変更は </t>
    </r>
    <r>
      <rPr>
        <b/>
        <sz val="11"/>
        <color theme="1"/>
        <rFont val="Meiryo UI"/>
        <family val="3"/>
        <charset val="128"/>
      </rPr>
      <t>日時太字</t>
    </r>
    <r>
      <rPr>
        <sz val="11"/>
        <color theme="1"/>
        <rFont val="Meiryo UI"/>
        <family val="3"/>
        <charset val="128"/>
      </rPr>
      <t xml:space="preserve">, </t>
    </r>
    <r>
      <rPr>
        <i/>
        <sz val="11"/>
        <color theme="1"/>
        <rFont val="Meiryo UI"/>
        <family val="3"/>
        <charset val="128"/>
      </rPr>
      <t>(時間斜体)</t>
    </r>
    <r>
      <rPr>
        <sz val="11"/>
        <color theme="1"/>
        <rFont val="Meiryo UI"/>
        <family val="3"/>
        <charset val="128"/>
      </rPr>
      <t xml:space="preserve">, </t>
    </r>
    <r>
      <rPr>
        <u/>
        <sz val="11"/>
        <color theme="1"/>
        <rFont val="Meiryo UI"/>
        <family val="3"/>
        <charset val="128"/>
      </rPr>
      <t>会場下線</t>
    </r>
    <r>
      <rPr>
        <sz val="11"/>
        <color theme="1"/>
        <rFont val="Meiryo UI"/>
        <family val="3"/>
        <charset val="128"/>
      </rPr>
      <t xml:space="preserve"> </t>
    </r>
    <rPh sb="0" eb="2">
      <t>ヘンコウ</t>
    </rPh>
    <rPh sb="4" eb="6">
      <t>ニチジ</t>
    </rPh>
    <rPh sb="6" eb="8">
      <t>フトジ</t>
    </rPh>
    <rPh sb="11" eb="13">
      <t>ジカン</t>
    </rPh>
    <rPh sb="13" eb="15">
      <t>シャタイ</t>
    </rPh>
    <rPh sb="18" eb="20">
      <t>カイジョウ</t>
    </rPh>
    <rPh sb="20" eb="22">
      <t>カセン</t>
    </rPh>
    <phoneticPr fontId="31"/>
  </si>
  <si>
    <t>予備</t>
    <rPh sb="0" eb="2">
      <t>ヨビ</t>
    </rPh>
    <phoneticPr fontId="31"/>
  </si>
  <si>
    <t>4チーム6試合</t>
    <rPh sb="5" eb="7">
      <t>シアイ</t>
    </rPh>
    <phoneticPr fontId="31"/>
  </si>
  <si>
    <t>3チーム3試合</t>
    <rPh sb="5" eb="7">
      <t>シアイ</t>
    </rPh>
    <phoneticPr fontId="31"/>
  </si>
  <si>
    <t>K は同グループまとめる</t>
    <rPh sb="3" eb="4">
      <t>ドウ</t>
    </rPh>
    <phoneticPr fontId="31"/>
  </si>
  <si>
    <t>一般実年メンバー重複確認</t>
    <rPh sb="0" eb="2">
      <t>イッパン</t>
    </rPh>
    <rPh sb="2" eb="4">
      <t>ジツネン</t>
    </rPh>
    <rPh sb="8" eb="12">
      <t>チョウフクカクニン</t>
    </rPh>
    <phoneticPr fontId="31"/>
  </si>
  <si>
    <t>初年度チームは後審がいないためなるべく最終試合とした</t>
    <rPh sb="0" eb="3">
      <t>ショネンド</t>
    </rPh>
    <rPh sb="7" eb="9">
      <t>アトシン</t>
    </rPh>
    <rPh sb="19" eb="23">
      <t>サイシュウシアイ</t>
    </rPh>
    <phoneticPr fontId="31"/>
  </si>
  <si>
    <t>(12:00開始)</t>
    <rPh sb="6" eb="8">
      <t>カイシ</t>
    </rPh>
    <phoneticPr fontId="31"/>
  </si>
  <si>
    <t>都スポーツ大会 (Kb3,Qa3)</t>
    <rPh sb="0" eb="1">
      <t>ト</t>
    </rPh>
    <rPh sb="5" eb="7">
      <t>タイカイ</t>
    </rPh>
    <phoneticPr fontId="31"/>
  </si>
  <si>
    <t>エルダー (Qa3)
(主)全日本総合女子(市民球場)</t>
    <rPh sb="12" eb="13">
      <t>シュ</t>
    </rPh>
    <rPh sb="14" eb="17">
      <t>ゼンニホン</t>
    </rPh>
    <rPh sb="17" eb="19">
      <t>ソウゴウ</t>
    </rPh>
    <rPh sb="19" eb="21">
      <t>ジョシ</t>
    </rPh>
    <rPh sb="22" eb="26">
      <t>シミンキュウジョウ</t>
    </rPh>
    <phoneticPr fontId="31"/>
  </si>
  <si>
    <t>エルダー (Qa3)
(主)全日本総合女子予備(三輪)</t>
    <rPh sb="12" eb="13">
      <t>シュ</t>
    </rPh>
    <rPh sb="14" eb="17">
      <t>ゼンニホン</t>
    </rPh>
    <rPh sb="17" eb="19">
      <t>ソウゴウ</t>
    </rPh>
    <rPh sb="19" eb="21">
      <t>ジョシ</t>
    </rPh>
    <rPh sb="21" eb="23">
      <t>ヨビ</t>
    </rPh>
    <rPh sb="24" eb="26">
      <t>ミワ</t>
    </rPh>
    <phoneticPr fontId="31"/>
  </si>
  <si>
    <t>壮年 (町ク)
エルダー(予)</t>
    <rPh sb="0" eb="2">
      <t>ソウネン</t>
    </rPh>
    <rPh sb="4" eb="5">
      <t>マチ</t>
    </rPh>
    <rPh sb="13" eb="14">
      <t>ヨ</t>
    </rPh>
    <phoneticPr fontId="31"/>
  </si>
  <si>
    <t>ハイシニア (町メ)</t>
    <rPh sb="7" eb="8">
      <t>マチ</t>
    </rPh>
    <phoneticPr fontId="31"/>
  </si>
  <si>
    <t>ハイシニア (町メ)</t>
    <phoneticPr fontId="31"/>
  </si>
  <si>
    <t>都スポーツ大会, (主)全日総(市民球場)</t>
    <rPh sb="0" eb="1">
      <t>ト</t>
    </rPh>
    <rPh sb="5" eb="7">
      <t>タイカイ</t>
    </rPh>
    <rPh sb="10" eb="11">
      <t>シュ</t>
    </rPh>
    <rPh sb="12" eb="14">
      <t>ゼンニチ</t>
    </rPh>
    <rPh sb="14" eb="15">
      <t>ソウ</t>
    </rPh>
    <rPh sb="16" eb="20">
      <t>シミンキュウジョウ</t>
    </rPh>
    <phoneticPr fontId="31"/>
  </si>
  <si>
    <t>壮年 (町ク)、シニア (町メ)</t>
    <rPh sb="0" eb="2">
      <t>ソウネン</t>
    </rPh>
    <rPh sb="4" eb="5">
      <t>マチ</t>
    </rPh>
    <rPh sb="13" eb="14">
      <t>マチ</t>
    </rPh>
    <phoneticPr fontId="31"/>
  </si>
  <si>
    <t>シニア、レディース (レッドFOX)、壮年(予)</t>
    <rPh sb="19" eb="21">
      <t>ソウネン</t>
    </rPh>
    <rPh sb="22" eb="23">
      <t>ヨ</t>
    </rPh>
    <phoneticPr fontId="31"/>
  </si>
  <si>
    <t>一般男子(選考勝者)、レディース、シニア(予)</t>
    <rPh sb="0" eb="2">
      <t>イッパン</t>
    </rPh>
    <rPh sb="2" eb="4">
      <t>ダンシ</t>
    </rPh>
    <rPh sb="5" eb="7">
      <t>センコウ</t>
    </rPh>
    <rPh sb="7" eb="9">
      <t>ショウシャ</t>
    </rPh>
    <rPh sb="21" eb="22">
      <t>ヨ</t>
    </rPh>
    <phoneticPr fontId="31"/>
  </si>
  <si>
    <t>一般男子、実年(町ク)、シニア(予)</t>
    <rPh sb="0" eb="4">
      <t>イッパンダンシ</t>
    </rPh>
    <rPh sb="5" eb="7">
      <t>ジツネン</t>
    </rPh>
    <rPh sb="8" eb="9">
      <t>マチ</t>
    </rPh>
    <rPh sb="16" eb="17">
      <t>ヨ</t>
    </rPh>
    <phoneticPr fontId="31"/>
  </si>
  <si>
    <t>2026-3-22現在</t>
    <rPh sb="9" eb="11">
      <t>ゲンザイ</t>
    </rPh>
    <phoneticPr fontId="31"/>
  </si>
  <si>
    <t>予備</t>
    <rPh sb="0" eb="2">
      <t>ヨビ</t>
    </rPh>
    <phoneticPr fontId="31"/>
  </si>
  <si>
    <t>市町村総合</t>
    <rPh sb="0" eb="3">
      <t>シチョウソン</t>
    </rPh>
    <rPh sb="3" eb="5">
      <t>ソウゴウ</t>
    </rPh>
    <phoneticPr fontId="31"/>
  </si>
  <si>
    <t>市町村総合(女)</t>
    <rPh sb="0" eb="3">
      <t>シチョウソン</t>
    </rPh>
    <rPh sb="3" eb="5">
      <t>ソウゴウ</t>
    </rPh>
    <rPh sb="6" eb="7">
      <t>オンナ</t>
    </rPh>
    <phoneticPr fontId="31"/>
  </si>
  <si>
    <t>市町村総合(予)</t>
    <rPh sb="0" eb="3">
      <t>シチョウソン</t>
    </rPh>
    <rPh sb="3" eb="5">
      <t>ソウゴウ</t>
    </rPh>
    <rPh sb="6" eb="7">
      <t>ヨ</t>
    </rPh>
    <phoneticPr fontId="31"/>
  </si>
  <si>
    <t>市町村総合、エルデスト(予)</t>
    <rPh sb="0" eb="3">
      <t>シチョウソン</t>
    </rPh>
    <rPh sb="3" eb="5">
      <t>ソウゴウ</t>
    </rPh>
    <rPh sb="12" eb="13">
      <t>ヨ</t>
    </rPh>
    <phoneticPr fontId="31"/>
  </si>
  <si>
    <t>都スポーツ大会 (丸山,旭町)</t>
    <rPh sb="0" eb="1">
      <t>ト</t>
    </rPh>
    <rPh sb="5" eb="7">
      <t>タイカイ</t>
    </rPh>
    <rPh sb="9" eb="11">
      <t>マルヤマ</t>
    </rPh>
    <rPh sb="12" eb="14">
      <t>アサヒチョウ</t>
    </rPh>
    <phoneticPr fontId="31"/>
  </si>
  <si>
    <t>壮年(町ク)</t>
    <rPh sb="0" eb="2">
      <t>ソウネン</t>
    </rPh>
    <rPh sb="3" eb="4">
      <t>マチ</t>
    </rPh>
    <phoneticPr fontId="31"/>
  </si>
  <si>
    <t>選考予備</t>
    <rPh sb="0" eb="4">
      <t>センコウヨビ</t>
    </rPh>
    <phoneticPr fontId="31"/>
  </si>
  <si>
    <t>シニア(町メ),レディース(レッドフォックスQ4),壮年(予)</t>
    <rPh sb="4" eb="5">
      <t>マチ</t>
    </rPh>
    <rPh sb="26" eb="28">
      <t>ソウネン</t>
    </rPh>
    <rPh sb="29" eb="30">
      <t>ヨ</t>
    </rPh>
    <phoneticPr fontId="31"/>
  </si>
  <si>
    <t>一般男子(選考勝者)、レディース(Q4)、シニア(予)</t>
    <rPh sb="0" eb="2">
      <t>イッパン</t>
    </rPh>
    <rPh sb="2" eb="4">
      <t>ダンシ</t>
    </rPh>
    <rPh sb="5" eb="7">
      <t>センコウ</t>
    </rPh>
    <rPh sb="7" eb="9">
      <t>ショウシャ</t>
    </rPh>
    <rPh sb="25" eb="26">
      <t>ヨ</t>
    </rPh>
    <phoneticPr fontId="31"/>
  </si>
  <si>
    <t>一般男子、実年、レディース(Q4)</t>
    <rPh sb="0" eb="4">
      <t>イッパンダンシ</t>
    </rPh>
    <phoneticPr fontId="31"/>
  </si>
  <si>
    <t>エルダー (旭町Q3・櫻組Q2)</t>
    <rPh sb="6" eb="8">
      <t>アサヒチョウ</t>
    </rPh>
    <rPh sb="11" eb="13">
      <t>サクラグミ</t>
    </rPh>
    <phoneticPr fontId="31"/>
  </si>
  <si>
    <t>シニア(町メ)、壮年(予)</t>
    <rPh sb="4" eb="5">
      <t>マチ</t>
    </rPh>
    <rPh sb="8" eb="10">
      <t>ソウネン</t>
    </rPh>
    <rPh sb="11" eb="12">
      <t>ヨ</t>
    </rPh>
    <phoneticPr fontId="31"/>
  </si>
  <si>
    <t>エルデスト(Q3・Q2)、一般男子(予)</t>
    <rPh sb="13" eb="17">
      <t>イッパンダンシ</t>
    </rPh>
    <rPh sb="18" eb="19">
      <t>ヨ</t>
    </rPh>
    <phoneticPr fontId="31"/>
  </si>
  <si>
    <t>雨天予備</t>
    <rPh sb="0" eb="4">
      <t>ウテンヨビ</t>
    </rPh>
    <phoneticPr fontId="31"/>
  </si>
  <si>
    <t>選考: Ka2, 町ク(Kb3,Aa1,Aa2, Ab1,Ab2,Ab4, Ba2)</t>
    <rPh sb="0" eb="2">
      <t>センコウ</t>
    </rPh>
    <rPh sb="9" eb="10">
      <t>マチ</t>
    </rPh>
    <phoneticPr fontId="31"/>
  </si>
  <si>
    <t>シニア(町メ),レディース,壮年(予)</t>
    <rPh sb="4" eb="5">
      <t>マチ</t>
    </rPh>
    <rPh sb="14" eb="16">
      <t>ソウネン</t>
    </rPh>
    <rPh sb="17" eb="18">
      <t>ヨ</t>
    </rPh>
    <phoneticPr fontId="31"/>
  </si>
  <si>
    <r>
      <t xml:space="preserve">変更は </t>
    </r>
    <r>
      <rPr>
        <b/>
        <sz val="9"/>
        <color theme="1"/>
        <rFont val="Meiryo UI"/>
        <family val="3"/>
        <charset val="128"/>
      </rPr>
      <t>日時太字</t>
    </r>
    <r>
      <rPr>
        <sz val="9"/>
        <color theme="1"/>
        <rFont val="Meiryo UI"/>
        <family val="3"/>
        <charset val="128"/>
      </rPr>
      <t xml:space="preserve">, </t>
    </r>
    <r>
      <rPr>
        <i/>
        <sz val="9"/>
        <color theme="1"/>
        <rFont val="Meiryo UI"/>
        <family val="3"/>
        <charset val="128"/>
      </rPr>
      <t>(時間斜体)</t>
    </r>
    <r>
      <rPr>
        <sz val="9"/>
        <color theme="1"/>
        <rFont val="Meiryo UI"/>
        <family val="3"/>
        <charset val="128"/>
      </rPr>
      <t xml:space="preserve">, </t>
    </r>
    <r>
      <rPr>
        <u/>
        <sz val="9"/>
        <color theme="1"/>
        <rFont val="Meiryo UI"/>
        <family val="3"/>
        <charset val="128"/>
      </rPr>
      <t>会場下線</t>
    </r>
    <r>
      <rPr>
        <sz val="9"/>
        <color theme="1"/>
        <rFont val="Meiryo UI"/>
        <family val="3"/>
        <charset val="128"/>
      </rPr>
      <t xml:space="preserve"> </t>
    </r>
    <rPh sb="0" eb="2">
      <t>ヘンコウ</t>
    </rPh>
    <rPh sb="4" eb="6">
      <t>ニチジ</t>
    </rPh>
    <rPh sb="6" eb="8">
      <t>フトジ</t>
    </rPh>
    <rPh sb="11" eb="13">
      <t>ジカン</t>
    </rPh>
    <rPh sb="13" eb="15">
      <t>シャタイ</t>
    </rPh>
    <rPh sb="18" eb="20">
      <t>カイジョウ</t>
    </rPh>
    <rPh sb="20" eb="22">
      <t>カセン</t>
    </rPh>
    <phoneticPr fontId="31"/>
  </si>
  <si>
    <t>雨天中止</t>
    <rPh sb="0" eb="2">
      <t>ウテン</t>
    </rPh>
    <rPh sb="2" eb="4">
      <t>チュウシ</t>
    </rPh>
    <phoneticPr fontId="31"/>
  </si>
  <si>
    <t>10:00</t>
    <phoneticPr fontId="31"/>
  </si>
  <si>
    <t>12:00</t>
    <phoneticPr fontId="31"/>
  </si>
  <si>
    <t>14:00</t>
    <phoneticPr fontId="31"/>
  </si>
  <si>
    <t>壮年(町ク),エルダー(予)</t>
    <rPh sb="0" eb="2">
      <t>ソウネン</t>
    </rPh>
    <rPh sb="3" eb="4">
      <t>マチ</t>
    </rPh>
    <rPh sb="12" eb="13">
      <t>ヨ</t>
    </rPh>
    <phoneticPr fontId="31"/>
  </si>
  <si>
    <t>壮年 (町ク),シニア (町メ)</t>
    <rPh sb="0" eb="2">
      <t>ソウネン</t>
    </rPh>
    <rPh sb="4" eb="5">
      <t>マチ</t>
    </rPh>
    <rPh sb="13" eb="14">
      <t>マチ</t>
    </rPh>
    <phoneticPr fontId="31"/>
  </si>
  <si>
    <r>
      <t>Aa</t>
    </r>
    <r>
      <rPr>
        <sz val="11"/>
        <color rgb="FFFF0000"/>
        <rFont val="Meiryo UI"/>
        <family val="3"/>
        <charset val="128"/>
      </rPr>
      <t>1</t>
    </r>
    <r>
      <rPr>
        <sz val="11"/>
        <color theme="1"/>
        <rFont val="Meiryo UI"/>
        <family val="3"/>
        <charset val="128"/>
      </rPr>
      <t>3</t>
    </r>
    <phoneticPr fontId="31"/>
  </si>
  <si>
    <r>
      <t>Ac</t>
    </r>
    <r>
      <rPr>
        <sz val="11"/>
        <color rgb="FFFF0000"/>
        <rFont val="Meiryo UI"/>
        <family val="3"/>
        <charset val="128"/>
      </rPr>
      <t>3</t>
    </r>
    <r>
      <rPr>
        <sz val="11"/>
        <color theme="1"/>
        <rFont val="Meiryo UI"/>
        <family val="3"/>
        <charset val="128"/>
      </rPr>
      <t>4</t>
    </r>
    <phoneticPr fontId="31"/>
  </si>
  <si>
    <t>Aa4サザン/Jb1サザンF</t>
    <phoneticPr fontId="31"/>
  </si>
  <si>
    <t>Aa1沼ドリLAa2,ドリマAb2,Ac3馬/Jb2メイツ</t>
    <rPh sb="3" eb="4">
      <t>ヌマ</t>
    </rPh>
    <rPh sb="21" eb="22">
      <t>バ</t>
    </rPh>
    <phoneticPr fontId="31"/>
  </si>
  <si>
    <r>
      <t>Ab</t>
    </r>
    <r>
      <rPr>
        <i/>
        <u/>
        <sz val="11"/>
        <color rgb="FFFF0000"/>
        <rFont val="Meiryo UI"/>
        <family val="3"/>
        <charset val="128"/>
      </rPr>
      <t>2</t>
    </r>
    <r>
      <rPr>
        <i/>
        <u/>
        <sz val="11"/>
        <color theme="1"/>
        <rFont val="Meiryo UI"/>
        <family val="3"/>
        <charset val="128"/>
      </rPr>
      <t>4</t>
    </r>
    <phoneticPr fontId="31"/>
  </si>
  <si>
    <r>
      <t>Aa</t>
    </r>
    <r>
      <rPr>
        <i/>
        <sz val="11"/>
        <color rgb="FFFF0000"/>
        <rFont val="Meiryo UI"/>
        <family val="3"/>
        <charset val="128"/>
      </rPr>
      <t>2</t>
    </r>
    <r>
      <rPr>
        <i/>
        <sz val="11"/>
        <color theme="8" tint="-0.249977111117893"/>
        <rFont val="Meiryo UI"/>
        <family val="3"/>
        <charset val="128"/>
      </rPr>
      <t>4</t>
    </r>
    <phoneticPr fontId="31"/>
  </si>
  <si>
    <t>Jb12: サザンF(Aa4),メJ(Aa1沼,Aa2ドL,Ab2森,Ac3馬）</t>
    <phoneticPr fontId="31"/>
  </si>
  <si>
    <r>
      <t>Kb2</t>
    </r>
    <r>
      <rPr>
        <u/>
        <sz val="11"/>
        <color rgb="FFFF0066"/>
        <rFont val="Meiryo UI"/>
        <family val="3"/>
        <charset val="128"/>
      </rPr>
      <t>3</t>
    </r>
    <phoneticPr fontId="31"/>
  </si>
  <si>
    <r>
      <t>Aa</t>
    </r>
    <r>
      <rPr>
        <i/>
        <sz val="11"/>
        <color rgb="FFFF0066"/>
        <rFont val="Meiryo UI"/>
        <family val="3"/>
        <charset val="128"/>
      </rPr>
      <t>2</t>
    </r>
    <r>
      <rPr>
        <i/>
        <sz val="11"/>
        <color theme="1"/>
        <rFont val="Meiryo UI"/>
        <family val="3"/>
        <charset val="128"/>
      </rPr>
      <t>3</t>
    </r>
    <phoneticPr fontId="31"/>
  </si>
  <si>
    <r>
      <t>Ab</t>
    </r>
    <r>
      <rPr>
        <sz val="11"/>
        <color rgb="FFFF0066"/>
        <rFont val="Meiryo UI"/>
        <family val="3"/>
        <charset val="128"/>
      </rPr>
      <t>2</t>
    </r>
    <r>
      <rPr>
        <sz val="11"/>
        <color theme="1"/>
        <rFont val="Meiryo UI"/>
        <family val="3"/>
        <charset val="128"/>
      </rPr>
      <t>3</t>
    </r>
    <phoneticPr fontId="31"/>
  </si>
  <si>
    <r>
      <t>Ab</t>
    </r>
    <r>
      <rPr>
        <sz val="11"/>
        <color rgb="FFFF0066"/>
        <rFont val="Meiryo UI"/>
        <family val="3"/>
        <charset val="128"/>
      </rPr>
      <t>14</t>
    </r>
    <phoneticPr fontId="31"/>
  </si>
  <si>
    <r>
      <t>Ba</t>
    </r>
    <r>
      <rPr>
        <sz val="11"/>
        <color rgb="FFFF0066"/>
        <rFont val="Meiryo UI"/>
        <family val="3"/>
        <charset val="128"/>
      </rPr>
      <t>2</t>
    </r>
    <r>
      <rPr>
        <sz val="11"/>
        <color theme="1"/>
        <rFont val="Meiryo UI"/>
        <family val="3"/>
        <charset val="128"/>
      </rPr>
      <t>4</t>
    </r>
    <phoneticPr fontId="31"/>
  </si>
  <si>
    <t>選考:ドM(Ka2),町ク(Kb3,Aa1, Aa2,Ab1ド,Ab2,Ab4パ,Ba2南つ)</t>
    <rPh sb="0" eb="2">
      <t>センコウ</t>
    </rPh>
    <rPh sb="11" eb="12">
      <t>マチ</t>
    </rPh>
    <rPh sb="44" eb="45">
      <t>ミナミ</t>
    </rPh>
    <phoneticPr fontId="31"/>
  </si>
  <si>
    <r>
      <t>Jb</t>
    </r>
    <r>
      <rPr>
        <b/>
        <sz val="11"/>
        <color rgb="FF0070C0"/>
        <rFont val="Meiryo UI"/>
        <family val="3"/>
        <charset val="128"/>
      </rPr>
      <t>1</t>
    </r>
    <r>
      <rPr>
        <b/>
        <sz val="11"/>
        <color rgb="FFFF0000"/>
        <rFont val="Meiryo UI"/>
        <family val="3"/>
        <charset val="128"/>
      </rPr>
      <t>2</t>
    </r>
    <phoneticPr fontId="31"/>
  </si>
  <si>
    <r>
      <t>Kb1</t>
    </r>
    <r>
      <rPr>
        <u/>
        <sz val="11"/>
        <color rgb="FFFF0066"/>
        <rFont val="Meiryo UI"/>
        <family val="3"/>
        <charset val="128"/>
      </rPr>
      <t>3</t>
    </r>
    <phoneticPr fontId="31"/>
  </si>
  <si>
    <r>
      <t>Sa1</t>
    </r>
    <r>
      <rPr>
        <i/>
        <sz val="11"/>
        <color rgb="FFFF0066"/>
        <rFont val="Meiryo UI"/>
        <family val="3"/>
        <charset val="128"/>
      </rPr>
      <t>4</t>
    </r>
    <phoneticPr fontId="31"/>
  </si>
  <si>
    <r>
      <t>Kb</t>
    </r>
    <r>
      <rPr>
        <i/>
        <sz val="11"/>
        <color rgb="FF00B050"/>
        <rFont val="Meiryo UI"/>
        <family val="3"/>
        <charset val="128"/>
      </rPr>
      <t>2</t>
    </r>
    <r>
      <rPr>
        <i/>
        <sz val="11"/>
        <color theme="1"/>
        <rFont val="Meiryo UI"/>
        <family val="3"/>
        <charset val="128"/>
      </rPr>
      <t>4</t>
    </r>
    <phoneticPr fontId="31"/>
  </si>
  <si>
    <r>
      <t>Ka</t>
    </r>
    <r>
      <rPr>
        <i/>
        <sz val="11"/>
        <color rgb="FF00B050"/>
        <rFont val="Meiryo UI"/>
        <family val="3"/>
        <charset val="128"/>
      </rPr>
      <t>13</t>
    </r>
    <phoneticPr fontId="31"/>
  </si>
  <si>
    <r>
      <t>Sb2</t>
    </r>
    <r>
      <rPr>
        <u/>
        <sz val="11"/>
        <color rgb="FF00B050"/>
        <rFont val="Meiryo UI"/>
        <family val="3"/>
        <charset val="128"/>
      </rPr>
      <t>3</t>
    </r>
    <phoneticPr fontId="31"/>
  </si>
  <si>
    <r>
      <t>Sc</t>
    </r>
    <r>
      <rPr>
        <i/>
        <sz val="11"/>
        <color rgb="FF0070C0"/>
        <rFont val="Meiryo UI"/>
        <family val="3"/>
        <charset val="128"/>
      </rPr>
      <t>2</t>
    </r>
    <r>
      <rPr>
        <i/>
        <sz val="11"/>
        <color theme="1"/>
        <rFont val="Meiryo UI"/>
        <family val="3"/>
        <charset val="128"/>
      </rPr>
      <t>3</t>
    </r>
    <phoneticPr fontId="31"/>
  </si>
  <si>
    <r>
      <t>Ka2</t>
    </r>
    <r>
      <rPr>
        <u/>
        <sz val="11"/>
        <color rgb="FF0070C0"/>
        <rFont val="Meiryo UI"/>
        <family val="3"/>
        <charset val="128"/>
      </rPr>
      <t>4</t>
    </r>
    <phoneticPr fontId="31"/>
  </si>
  <si>
    <r>
      <t xml:space="preserve">3/22 からの変更は </t>
    </r>
    <r>
      <rPr>
        <b/>
        <sz val="12"/>
        <color theme="0"/>
        <rFont val="Meiryo UI"/>
        <family val="3"/>
        <charset val="128"/>
      </rPr>
      <t>日時太字</t>
    </r>
    <r>
      <rPr>
        <sz val="12"/>
        <color theme="0"/>
        <rFont val="Meiryo UI"/>
        <family val="3"/>
        <charset val="128"/>
      </rPr>
      <t>,</t>
    </r>
    <r>
      <rPr>
        <sz val="12"/>
        <color theme="0"/>
        <rFont val="游ゴシック"/>
        <family val="3"/>
        <charset val="128"/>
        <scheme val="minor"/>
      </rPr>
      <t xml:space="preserve"> </t>
    </r>
    <r>
      <rPr>
        <i/>
        <sz val="12"/>
        <color theme="0"/>
        <rFont val="游ゴシック"/>
        <family val="3"/>
        <charset val="128"/>
        <scheme val="minor"/>
      </rPr>
      <t>時間斜体</t>
    </r>
    <r>
      <rPr>
        <sz val="12"/>
        <color theme="0"/>
        <rFont val="Meiryo UI"/>
        <family val="3"/>
        <charset val="128"/>
      </rPr>
      <t xml:space="preserve">, </t>
    </r>
    <r>
      <rPr>
        <u/>
        <sz val="12"/>
        <color theme="0"/>
        <rFont val="Meiryo UI"/>
        <family val="3"/>
        <charset val="128"/>
      </rPr>
      <t>会場下線</t>
    </r>
    <r>
      <rPr>
        <sz val="12"/>
        <color theme="0"/>
        <rFont val="Meiryo UI"/>
        <family val="3"/>
        <charset val="128"/>
      </rPr>
      <t xml:space="preserve"> </t>
    </r>
    <rPh sb="8" eb="10">
      <t>ヘンコウ</t>
    </rPh>
    <rPh sb="12" eb="14">
      <t>ニチジ</t>
    </rPh>
    <rPh sb="14" eb="16">
      <t>フトジ</t>
    </rPh>
    <rPh sb="18" eb="20">
      <t>ジカン</t>
    </rPh>
    <rPh sb="20" eb="22">
      <t>シャタイ</t>
    </rPh>
    <rPh sb="24" eb="26">
      <t>カイジョウ</t>
    </rPh>
    <rPh sb="26" eb="28">
      <t>カセン</t>
    </rPh>
    <phoneticPr fontId="31"/>
  </si>
  <si>
    <r>
      <t>2026/4/8</t>
    </r>
    <r>
      <rPr>
        <b/>
        <sz val="22"/>
        <color rgb="FFFF0000"/>
        <rFont val="Meiryo UI"/>
        <family val="3"/>
        <charset val="128"/>
      </rPr>
      <t>暫定</t>
    </r>
    <rPh sb="8" eb="10">
      <t>ザンテイ</t>
    </rPh>
    <phoneticPr fontId="31"/>
  </si>
  <si>
    <t>↓</t>
    <phoneticPr fontId="31"/>
  </si>
  <si>
    <t>4/10黄色部分追加変更</t>
    <phoneticPr fontId="32"/>
  </si>
  <si>
    <t>日程0410</t>
    <phoneticPr fontId="31"/>
  </si>
  <si>
    <t>↑</t>
    <phoneticPr fontId="31"/>
  </si>
  <si>
    <r>
      <t>Kb1</t>
    </r>
    <r>
      <rPr>
        <i/>
        <u/>
        <sz val="11"/>
        <color rgb="FFFF0066"/>
        <rFont val="Meiryo UI"/>
        <family val="3"/>
        <charset val="128"/>
      </rPr>
      <t>3</t>
    </r>
    <phoneticPr fontId="31"/>
  </si>
  <si>
    <r>
      <t>都スポーツ大会</t>
    </r>
    <r>
      <rPr>
        <sz val="8"/>
        <color rgb="FF0070C0"/>
        <rFont val="Meiryo UI"/>
        <family val="3"/>
        <charset val="128"/>
      </rPr>
      <t xml:space="preserve"> (丸山,旭町)</t>
    </r>
    <rPh sb="0" eb="1">
      <t>ト</t>
    </rPh>
    <rPh sb="5" eb="7">
      <t>タイカイ</t>
    </rPh>
    <phoneticPr fontId="31"/>
  </si>
  <si>
    <t>一般男、実年(町ク)、シニア(予)</t>
    <rPh sb="0" eb="2">
      <t>イッパン</t>
    </rPh>
    <rPh sb="2" eb="3">
      <t>オトコ</t>
    </rPh>
    <rPh sb="4" eb="6">
      <t>ジツネン</t>
    </rPh>
    <rPh sb="7" eb="8">
      <t>マチ</t>
    </rPh>
    <rPh sb="15" eb="16">
      <t>ヨ</t>
    </rPh>
    <phoneticPr fontId="31"/>
  </si>
  <si>
    <t>一般男、実年、レディース</t>
    <rPh sb="0" eb="2">
      <t>イッパン</t>
    </rPh>
    <rPh sb="2" eb="3">
      <t>オトコ</t>
    </rPh>
    <phoneticPr fontId="31"/>
  </si>
  <si>
    <t>実年、一般男(予)、レディース(予)</t>
    <rPh sb="0" eb="2">
      <t>ジツネン</t>
    </rPh>
    <rPh sb="3" eb="5">
      <t>イッパン</t>
    </rPh>
    <rPh sb="5" eb="6">
      <t>オトコ</t>
    </rPh>
    <rPh sb="7" eb="8">
      <t>ヨ</t>
    </rPh>
    <rPh sb="16" eb="17">
      <t>ヨ</t>
    </rPh>
    <phoneticPr fontId="31"/>
  </si>
  <si>
    <t>エルデスト(Q3・Q2)、一般男(予)</t>
    <rPh sb="13" eb="15">
      <t>イッパン</t>
    </rPh>
    <rPh sb="15" eb="16">
      <t>オトコ</t>
    </rPh>
    <rPh sb="17" eb="18">
      <t>ヨ</t>
    </rPh>
    <phoneticPr fontId="31"/>
  </si>
  <si>
    <t>一般男(選考勝者)、レディース、シニア(予)</t>
    <rPh sb="0" eb="2">
      <t>イッパン</t>
    </rPh>
    <rPh sb="2" eb="3">
      <t>オトコ</t>
    </rPh>
    <rPh sb="4" eb="6">
      <t>センコウ</t>
    </rPh>
    <rPh sb="6" eb="8">
      <t>ショウシャ</t>
    </rPh>
    <rPh sb="20" eb="21">
      <t>ヨ</t>
    </rPh>
    <phoneticPr fontId="31"/>
  </si>
  <si>
    <t>エルダー (旭町・櫻組)</t>
    <rPh sb="6" eb="8">
      <t>アサヒチョウ</t>
    </rPh>
    <rPh sb="9" eb="11">
      <t>サクラグミ</t>
    </rPh>
    <phoneticPr fontId="31"/>
  </si>
  <si>
    <r>
      <t>Sc</t>
    </r>
    <r>
      <rPr>
        <sz val="11"/>
        <color rgb="FF0070C0"/>
        <rFont val="Meiryo UI"/>
        <family val="3"/>
        <charset val="128"/>
      </rPr>
      <t>2</t>
    </r>
    <r>
      <rPr>
        <sz val="11"/>
        <color theme="1"/>
        <rFont val="Meiryo UI"/>
        <family val="3"/>
        <charset val="128"/>
      </rPr>
      <t>3</t>
    </r>
    <phoneticPr fontId="31"/>
  </si>
  <si>
    <r>
      <t>Sa1</t>
    </r>
    <r>
      <rPr>
        <sz val="11"/>
        <color rgb="FFFF0066"/>
        <rFont val="Meiryo UI"/>
        <family val="3"/>
        <charset val="128"/>
      </rPr>
      <t>4</t>
    </r>
    <phoneticPr fontId="31"/>
  </si>
  <si>
    <r>
      <t>Ka2</t>
    </r>
    <r>
      <rPr>
        <i/>
        <u/>
        <sz val="11"/>
        <color rgb="FF0070C0"/>
        <rFont val="Meiryo UI"/>
        <family val="3"/>
        <charset val="128"/>
      </rPr>
      <t>4</t>
    </r>
    <phoneticPr fontId="31"/>
  </si>
  <si>
    <t>←予備</t>
    <rPh sb="1" eb="3">
      <t>ヨビ</t>
    </rPh>
    <phoneticPr fontId="31"/>
  </si>
  <si>
    <t>終日予備 →</t>
    <rPh sb="0" eb="2">
      <t>シュウジツ</t>
    </rPh>
    <rPh sb="2" eb="4">
      <t>ヨビ</t>
    </rPh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</si>
</sst>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m/d"/>
    <numFmt numFmtId="177" formatCode="mm/dd"/>
    <numFmt numFmtId="178" formatCode="m/dd"/>
    <numFmt numFmtId="179" formatCode="#,##0.00_ "/>
    <numFmt numFmtId="180" formatCode="aaa"/>
    <numFmt numFmtId="181" formatCode="0.00_ "/>
  </numFmts>
  <fonts count="110" x14ac:knownFonts="1">
    <font>
      <sz val="11"/>
      <color rgb="FF000000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3"/>
      <charset val="128"/>
    </font>
    <font>
      <u/>
      <sz val="11"/>
      <color rgb="FF0563C1"/>
      <name val="游ゴシック"/>
      <family val="3"/>
      <charset val="128"/>
      <scheme val="minor"/>
    </font>
    <font>
      <u/>
      <sz val="11"/>
      <color rgb="FF954F72"/>
      <name val="游ゴシック"/>
      <family val="3"/>
      <charset val="128"/>
      <scheme val="minor"/>
    </font>
    <font>
      <sz val="11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sz val="12"/>
      <color rgb="FF000000"/>
      <name val="Meiryo UI"/>
      <family val="3"/>
      <charset val="128"/>
    </font>
    <font>
      <sz val="10"/>
      <color rgb="FF000000"/>
      <name val="Meiryo UI"/>
      <family val="3"/>
      <charset val="128"/>
    </font>
    <font>
      <sz val="11"/>
      <name val="Meiryo UI"/>
      <family val="3"/>
      <charset val="128"/>
    </font>
    <font>
      <sz val="9"/>
      <color theme="1"/>
      <name val="Meiryo UI"/>
      <family val="3"/>
      <charset val="128"/>
    </font>
    <font>
      <sz val="9"/>
      <color rgb="FF000000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 tint="-0.14999847407452621"/>
      <name val="Meiryo UI"/>
      <family val="3"/>
      <charset val="128"/>
    </font>
    <font>
      <sz val="12"/>
      <name val="Meiryo UI"/>
      <family val="3"/>
      <charset val="128"/>
    </font>
    <font>
      <sz val="11"/>
      <color theme="0"/>
      <name val="Meiryo UI"/>
      <family val="3"/>
      <charset val="128"/>
    </font>
    <font>
      <sz val="6"/>
      <color theme="1"/>
      <name val="Meiryo UI"/>
      <family val="3"/>
      <charset val="128"/>
    </font>
    <font>
      <sz val="6"/>
      <color rgb="FF000000"/>
      <name val="Meiryo UI"/>
      <family val="3"/>
      <charset val="128"/>
    </font>
    <font>
      <sz val="6"/>
      <color theme="0" tint="-0.14999847407452621"/>
      <name val="Meiryo UI"/>
      <family val="3"/>
      <charset val="128"/>
    </font>
    <font>
      <sz val="16"/>
      <color theme="0" tint="-0.14999847407452621"/>
      <name val="Meiryo UI"/>
      <family val="3"/>
      <charset val="128"/>
    </font>
    <font>
      <sz val="16"/>
      <color theme="1"/>
      <name val="Meiryo UI"/>
      <family val="3"/>
      <charset val="128"/>
    </font>
    <font>
      <u/>
      <sz val="16"/>
      <color rgb="FF0563C1"/>
      <name val="Meiryo UI"/>
      <family val="3"/>
      <charset val="128"/>
    </font>
    <font>
      <b/>
      <sz val="6"/>
      <color theme="0"/>
      <name val="Meiryo UI"/>
      <family val="3"/>
      <charset val="128"/>
    </font>
    <font>
      <sz val="6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8"/>
      <color rgb="FF000000"/>
      <name val="Meiryo UI"/>
      <family val="3"/>
      <charset val="128"/>
    </font>
    <font>
      <sz val="8"/>
      <color rgb="FFFF0000"/>
      <name val="Meiryo UI"/>
      <family val="3"/>
      <charset val="128"/>
    </font>
    <font>
      <sz val="14"/>
      <color theme="0"/>
      <name val="Meiryo UI"/>
      <family val="3"/>
      <charset val="128"/>
    </font>
    <font>
      <sz val="11"/>
      <color rgb="FF000000"/>
      <name val="游ゴシック"/>
      <family val="3"/>
      <charset val="128"/>
      <scheme val="minor"/>
    </font>
    <font>
      <sz val="26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i/>
      <sz val="20"/>
      <color theme="1"/>
      <name val="Times New Roman"/>
      <family val="1"/>
    </font>
    <font>
      <b/>
      <i/>
      <sz val="16"/>
      <color theme="1"/>
      <name val="Times New Roman"/>
      <family val="1"/>
    </font>
    <font>
      <sz val="10"/>
      <name val="Meiryo UI"/>
      <family val="3"/>
      <charset val="128"/>
    </font>
    <font>
      <b/>
      <sz val="16"/>
      <color theme="0"/>
      <name val="Meiryo UI"/>
      <family val="3"/>
      <charset val="128"/>
    </font>
    <font>
      <b/>
      <u/>
      <sz val="16"/>
      <color theme="0"/>
      <name val="Meiryo UI"/>
      <family val="3"/>
      <charset val="128"/>
    </font>
    <font>
      <sz val="8"/>
      <name val="Meiryo UI"/>
      <family val="3"/>
      <charset val="128"/>
    </font>
    <font>
      <u/>
      <sz val="8"/>
      <color rgb="FF0563C1"/>
      <name val="Meiryo UI"/>
      <family val="3"/>
      <charset val="128"/>
    </font>
    <font>
      <sz val="11"/>
      <color rgb="FFFF0000"/>
      <name val="Meiryo UI"/>
      <family val="3"/>
      <charset val="128"/>
    </font>
    <font>
      <sz val="4"/>
      <color theme="1"/>
      <name val="Meiryo UI"/>
      <family val="3"/>
      <charset val="128"/>
    </font>
    <font>
      <sz val="4"/>
      <color theme="0" tint="-0.1499984740745262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u/>
      <sz val="6"/>
      <color rgb="FF0563C1"/>
      <name val="Meiryo UI"/>
      <family val="3"/>
      <charset val="128"/>
    </font>
    <font>
      <sz val="10"/>
      <color theme="0" tint="-0.14999847407452621"/>
      <name val="Meiryo UI"/>
      <family val="3"/>
      <charset val="128"/>
    </font>
    <font>
      <u/>
      <sz val="10"/>
      <color rgb="FF0563C1"/>
      <name val="Meiryo UI"/>
      <family val="3"/>
      <charset val="128"/>
    </font>
    <font>
      <sz val="10"/>
      <color theme="0"/>
      <name val="Meiryo UI"/>
      <family val="3"/>
      <charset val="128"/>
    </font>
    <font>
      <b/>
      <sz val="6"/>
      <color theme="1"/>
      <name val="Meiryo UI"/>
      <family val="3"/>
      <charset val="128"/>
    </font>
    <font>
      <b/>
      <sz val="20"/>
      <color theme="0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0" tint="-0.249977111117893"/>
      <name val="Meiryo UI"/>
      <family val="3"/>
      <charset val="128"/>
    </font>
    <font>
      <sz val="9"/>
      <color theme="0" tint="-0.249977111117893"/>
      <name val="Meiryo UI"/>
      <family val="3"/>
      <charset val="128"/>
    </font>
    <font>
      <sz val="12"/>
      <color rgb="FFFF0000"/>
      <name val="Meiryo UI"/>
      <family val="3"/>
      <charset val="128"/>
    </font>
    <font>
      <b/>
      <sz val="11"/>
      <color theme="1"/>
      <name val="Meiryo UI"/>
      <family val="3"/>
      <charset val="128"/>
    </font>
    <font>
      <i/>
      <sz val="11"/>
      <color theme="1"/>
      <name val="Meiryo UI"/>
      <family val="3"/>
      <charset val="128"/>
    </font>
    <font>
      <u/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b/>
      <i/>
      <sz val="11"/>
      <color theme="1"/>
      <name val="Meiryo UI"/>
      <family val="3"/>
      <charset val="128"/>
    </font>
    <font>
      <b/>
      <i/>
      <u/>
      <sz val="11"/>
      <color theme="1"/>
      <name val="Meiryo UI"/>
      <family val="3"/>
      <charset val="128"/>
    </font>
    <font>
      <b/>
      <u/>
      <sz val="11"/>
      <color theme="1"/>
      <name val="Meiryo UI"/>
      <family val="3"/>
      <charset val="128"/>
    </font>
    <font>
      <sz val="9"/>
      <name val="Meiryo UI"/>
      <family val="3"/>
      <charset val="128"/>
    </font>
    <font>
      <b/>
      <sz val="9"/>
      <color theme="1"/>
      <name val="Meiryo UI"/>
      <family val="3"/>
      <charset val="128"/>
    </font>
    <font>
      <i/>
      <sz val="9"/>
      <color theme="1"/>
      <name val="Meiryo UI"/>
      <family val="3"/>
      <charset val="128"/>
    </font>
    <font>
      <u/>
      <sz val="9"/>
      <color theme="1"/>
      <name val="Meiryo UI"/>
      <family val="3"/>
      <charset val="128"/>
    </font>
    <font>
      <i/>
      <sz val="12"/>
      <color theme="0"/>
      <name val="游ゴシック"/>
      <family val="3"/>
      <charset val="128"/>
      <scheme val="minor"/>
    </font>
    <font>
      <i/>
      <u/>
      <sz val="11"/>
      <color theme="1"/>
      <name val="Meiryo UI"/>
      <family val="3"/>
      <charset val="128"/>
    </font>
    <font>
      <i/>
      <sz val="11"/>
      <color rgb="FFFF0000"/>
      <name val="Meiryo UI"/>
      <family val="3"/>
      <charset val="128"/>
    </font>
    <font>
      <i/>
      <u/>
      <sz val="11"/>
      <color rgb="FFFF0000"/>
      <name val="Meiryo UI"/>
      <family val="3"/>
      <charset val="128"/>
    </font>
    <font>
      <i/>
      <sz val="11"/>
      <color rgb="FF0070C0"/>
      <name val="Meiryo UI"/>
      <family val="3"/>
      <charset val="128"/>
    </font>
    <font>
      <i/>
      <sz val="11"/>
      <color theme="8" tint="-0.249977111117893"/>
      <name val="Meiryo UI"/>
      <family val="3"/>
      <charset val="128"/>
    </font>
    <font>
      <u/>
      <sz val="11"/>
      <color rgb="FFFF0066"/>
      <name val="Meiryo UI"/>
      <family val="3"/>
      <charset val="128"/>
    </font>
    <font>
      <i/>
      <sz val="11"/>
      <color rgb="FFFF0066"/>
      <name val="Meiryo UI"/>
      <family val="3"/>
      <charset val="128"/>
    </font>
    <font>
      <sz val="11"/>
      <color rgb="FFFF0066"/>
      <name val="Meiryo UI"/>
      <family val="3"/>
      <charset val="128"/>
    </font>
    <font>
      <b/>
      <sz val="11"/>
      <color rgb="FF0070C0"/>
      <name val="Meiryo UI"/>
      <family val="3"/>
      <charset val="128"/>
    </font>
    <font>
      <i/>
      <sz val="11"/>
      <color rgb="FF00B050"/>
      <name val="Meiryo UI"/>
      <family val="3"/>
      <charset val="128"/>
    </font>
    <font>
      <u/>
      <sz val="11"/>
      <color rgb="FF00B050"/>
      <name val="Meiryo UI"/>
      <family val="3"/>
      <charset val="128"/>
    </font>
    <font>
      <u/>
      <sz val="11"/>
      <color rgb="FF0070C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12"/>
      <color theme="0"/>
      <name val="游ゴシック"/>
      <family val="3"/>
      <charset val="128"/>
      <scheme val="minor"/>
    </font>
    <font>
      <u/>
      <sz val="12"/>
      <color theme="0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b/>
      <sz val="22"/>
      <color rgb="FFFF0000"/>
      <name val="Meiryo UI"/>
      <family val="3"/>
      <charset val="128"/>
    </font>
    <font>
      <sz val="11"/>
      <color rgb="FF0070C0"/>
      <name val="Meiryo UI"/>
      <family val="3"/>
      <charset val="128"/>
    </font>
    <font>
      <i/>
      <u/>
      <sz val="11"/>
      <color rgb="FFFF0066"/>
      <name val="Meiryo UI"/>
      <family val="3"/>
      <charset val="128"/>
    </font>
    <font>
      <sz val="8"/>
      <color rgb="FF0070C0"/>
      <name val="Meiryo UI"/>
      <family val="3"/>
      <charset val="128"/>
    </font>
    <font>
      <i/>
      <u/>
      <sz val="11"/>
      <color theme="1"/>
      <name val="游ゴシック"/>
      <family val="3"/>
      <charset val="128"/>
      <scheme val="minor"/>
    </font>
    <font>
      <i/>
      <u/>
      <sz val="11"/>
      <color rgb="FF0070C0"/>
      <name val="Meiryo UI"/>
      <family val="3"/>
      <charset val="128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CC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0" tint="-0.499984740745262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9" tint="0.39994506668294322"/>
        <bgColor rgb="FF000000"/>
      </patternFill>
    </fill>
    <fill>
      <patternFill patternType="solid">
        <fgColor rgb="FFFF99FF"/>
        <bgColor rgb="FF000000"/>
      </patternFill>
    </fill>
    <fill>
      <patternFill patternType="solid">
        <fgColor theme="1" tint="0.499984740745262"/>
        <bgColor rgb="FF000000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70C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8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1" fillId="0" borderId="0">
      <alignment vertical="center"/>
    </xf>
    <xf numFmtId="0" fontId="2" fillId="8" borderId="8" applyNumberFormat="0" applyFon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49">
    <xf numFmtId="0" fontId="0" fillId="0" borderId="0" xfId="0">
      <alignment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5" fillId="33" borderId="24" xfId="0" applyFont="1" applyFill="1" applyBorder="1" applyAlignment="1">
      <alignment horizontal="center" vertical="center"/>
    </xf>
    <xf numFmtId="0" fontId="25" fillId="33" borderId="20" xfId="0" applyFont="1" applyFill="1" applyBorder="1" applyAlignment="1">
      <alignment horizontal="left" vertical="center"/>
    </xf>
    <xf numFmtId="0" fontId="25" fillId="33" borderId="25" xfId="0" applyFont="1" applyFill="1" applyBorder="1" applyAlignment="1">
      <alignment horizontal="center" vertical="center"/>
    </xf>
    <xf numFmtId="0" fontId="25" fillId="33" borderId="23" xfId="0" applyFont="1" applyFill="1" applyBorder="1" applyAlignment="1">
      <alignment horizontal="center" vertical="center"/>
    </xf>
    <xf numFmtId="0" fontId="25" fillId="33" borderId="27" xfId="0" applyFont="1" applyFill="1" applyBorder="1" applyAlignment="1">
      <alignment horizontal="center" vertical="center"/>
    </xf>
    <xf numFmtId="0" fontId="25" fillId="33" borderId="28" xfId="0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25" fillId="35" borderId="24" xfId="0" applyFont="1" applyFill="1" applyBorder="1" applyAlignment="1">
      <alignment horizontal="center" vertical="center"/>
    </xf>
    <xf numFmtId="0" fontId="25" fillId="35" borderId="25" xfId="0" applyFont="1" applyFill="1" applyBorder="1" applyAlignment="1">
      <alignment horizontal="center" vertical="center"/>
    </xf>
    <xf numFmtId="0" fontId="25" fillId="35" borderId="27" xfId="0" applyFont="1" applyFill="1" applyBorder="1" applyAlignment="1">
      <alignment horizontal="center" vertical="center"/>
    </xf>
    <xf numFmtId="0" fontId="33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5" fillId="35" borderId="37" xfId="0" applyFont="1" applyFill="1" applyBorder="1" applyAlignment="1">
      <alignment horizontal="center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shrinkToFit="1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40" fillId="0" borderId="0" xfId="0" applyFont="1">
      <alignment vertical="center"/>
    </xf>
    <xf numFmtId="0" fontId="41" fillId="0" borderId="0" xfId="42" applyFont="1" applyAlignment="1">
      <alignment horizontal="center" vertical="center"/>
    </xf>
    <xf numFmtId="0" fontId="43" fillId="0" borderId="0" xfId="0" applyFont="1">
      <alignment vertical="center"/>
    </xf>
    <xf numFmtId="0" fontId="25" fillId="33" borderId="10" xfId="0" applyFont="1" applyFill="1" applyBorder="1" applyAlignment="1">
      <alignment horizontal="left" vertical="center"/>
    </xf>
    <xf numFmtId="0" fontId="25" fillId="33" borderId="37" xfId="0" applyFont="1" applyFill="1" applyBorder="1" applyAlignment="1">
      <alignment horizontal="center" vertical="center"/>
    </xf>
    <xf numFmtId="0" fontId="25" fillId="45" borderId="24" xfId="0" applyFont="1" applyFill="1" applyBorder="1" applyAlignment="1">
      <alignment horizontal="center" vertical="center"/>
    </xf>
    <xf numFmtId="0" fontId="25" fillId="45" borderId="20" xfId="0" applyFont="1" applyFill="1" applyBorder="1" applyAlignment="1">
      <alignment horizontal="left" vertical="center"/>
    </xf>
    <xf numFmtId="0" fontId="25" fillId="45" borderId="10" xfId="0" applyFont="1" applyFill="1" applyBorder="1" applyAlignment="1">
      <alignment horizontal="left" vertical="center"/>
    </xf>
    <xf numFmtId="0" fontId="25" fillId="43" borderId="25" xfId="0" applyFont="1" applyFill="1" applyBorder="1" applyAlignment="1">
      <alignment horizontal="center" vertical="center"/>
    </xf>
    <xf numFmtId="0" fontId="25" fillId="43" borderId="23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4" fillId="0" borderId="0" xfId="44" applyFont="1">
      <alignment vertical="center"/>
    </xf>
    <xf numFmtId="0" fontId="24" fillId="0" borderId="0" xfId="44" applyFont="1" applyAlignment="1">
      <alignment horizontal="center" vertical="center" shrinkToFit="1"/>
    </xf>
    <xf numFmtId="176" fontId="24" fillId="0" borderId="0" xfId="44" applyNumberFormat="1" applyFont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44" fillId="0" borderId="0" xfId="44" applyFont="1">
      <alignment vertical="center"/>
    </xf>
    <xf numFmtId="0" fontId="24" fillId="0" borderId="0" xfId="44" applyFont="1" applyAlignment="1">
      <alignment horizontal="right" vertical="center"/>
    </xf>
    <xf numFmtId="0" fontId="45" fillId="0" borderId="0" xfId="44" applyFont="1">
      <alignment vertical="center"/>
    </xf>
    <xf numFmtId="0" fontId="46" fillId="0" borderId="0" xfId="44" applyFont="1">
      <alignment vertical="center"/>
    </xf>
    <xf numFmtId="0" fontId="48" fillId="0" borderId="0" xfId="0" applyFont="1" applyAlignment="1">
      <alignment vertical="center" shrinkToFit="1"/>
    </xf>
    <xf numFmtId="0" fontId="46" fillId="0" borderId="0" xfId="44" applyFont="1" applyAlignment="1">
      <alignment horizontal="right" vertical="center"/>
    </xf>
    <xf numFmtId="0" fontId="24" fillId="46" borderId="50" xfId="44" applyFont="1" applyFill="1" applyBorder="1" applyAlignment="1">
      <alignment horizontal="center" vertical="center" shrinkToFit="1"/>
    </xf>
    <xf numFmtId="0" fontId="25" fillId="0" borderId="30" xfId="0" applyFont="1" applyBorder="1">
      <alignment vertical="center"/>
    </xf>
    <xf numFmtId="0" fontId="25" fillId="0" borderId="30" xfId="0" applyFont="1" applyBorder="1" applyAlignment="1">
      <alignment horizontal="center" vertical="center"/>
    </xf>
    <xf numFmtId="0" fontId="25" fillId="38" borderId="30" xfId="0" applyFont="1" applyFill="1" applyBorder="1" applyAlignment="1">
      <alignment horizontal="center" vertical="center"/>
    </xf>
    <xf numFmtId="0" fontId="25" fillId="39" borderId="30" xfId="0" applyFont="1" applyFill="1" applyBorder="1" applyAlignment="1">
      <alignment horizontal="center" vertical="center"/>
    </xf>
    <xf numFmtId="0" fontId="25" fillId="40" borderId="30" xfId="0" applyFont="1" applyFill="1" applyBorder="1" applyAlignment="1">
      <alignment horizontal="center" vertical="center"/>
    </xf>
    <xf numFmtId="0" fontId="25" fillId="41" borderId="30" xfId="0" applyFont="1" applyFill="1" applyBorder="1" applyAlignment="1">
      <alignment horizontal="center" vertical="center"/>
    </xf>
    <xf numFmtId="0" fontId="25" fillId="42" borderId="30" xfId="0" applyFont="1" applyFill="1" applyBorder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33" fillId="0" borderId="51" xfId="0" applyFont="1" applyBorder="1" applyAlignment="1">
      <alignment horizontal="right" vertical="center"/>
    </xf>
    <xf numFmtId="0" fontId="33" fillId="0" borderId="51" xfId="0" applyFont="1" applyBorder="1">
      <alignment vertical="center"/>
    </xf>
    <xf numFmtId="0" fontId="37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52" fillId="0" borderId="0" xfId="67" applyFont="1">
      <alignment vertical="center"/>
    </xf>
    <xf numFmtId="0" fontId="53" fillId="0" borderId="0" xfId="67" applyFont="1">
      <alignment vertical="center"/>
    </xf>
    <xf numFmtId="0" fontId="47" fillId="0" borderId="0" xfId="67" applyFont="1">
      <alignment vertical="center"/>
    </xf>
    <xf numFmtId="0" fontId="55" fillId="0" borderId="0" xfId="67" applyFont="1">
      <alignment vertical="center"/>
    </xf>
    <xf numFmtId="0" fontId="53" fillId="0" borderId="47" xfId="67" applyFont="1" applyBorder="1">
      <alignment vertical="center"/>
    </xf>
    <xf numFmtId="0" fontId="53" fillId="0" borderId="50" xfId="67" applyFont="1" applyBorder="1">
      <alignment vertical="center"/>
    </xf>
    <xf numFmtId="0" fontId="53" fillId="0" borderId="48" xfId="67" applyFont="1" applyBorder="1">
      <alignment vertical="center"/>
    </xf>
    <xf numFmtId="0" fontId="53" fillId="0" borderId="49" xfId="67" applyFont="1" applyBorder="1">
      <alignment vertical="center"/>
    </xf>
    <xf numFmtId="0" fontId="53" fillId="0" borderId="12" xfId="67" applyFont="1" applyBorder="1">
      <alignment vertical="center"/>
    </xf>
    <xf numFmtId="0" fontId="53" fillId="0" borderId="23" xfId="67" applyFont="1" applyBorder="1">
      <alignment vertical="center"/>
    </xf>
    <xf numFmtId="0" fontId="53" fillId="0" borderId="52" xfId="67" applyFont="1" applyBorder="1">
      <alignment vertical="center"/>
    </xf>
    <xf numFmtId="0" fontId="53" fillId="0" borderId="16" xfId="67" applyFont="1" applyBorder="1">
      <alignment vertical="center"/>
    </xf>
    <xf numFmtId="0" fontId="25" fillId="49" borderId="30" xfId="0" applyFont="1" applyFill="1" applyBorder="1" applyAlignment="1">
      <alignment horizontal="center" vertical="center"/>
    </xf>
    <xf numFmtId="0" fontId="28" fillId="0" borderId="26" xfId="0" applyFont="1" applyBorder="1">
      <alignment vertical="center"/>
    </xf>
    <xf numFmtId="0" fontId="28" fillId="0" borderId="29" xfId="0" applyFont="1" applyBorder="1">
      <alignment vertical="center"/>
    </xf>
    <xf numFmtId="0" fontId="28" fillId="0" borderId="36" xfId="0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24" fillId="0" borderId="0" xfId="44" applyFont="1" applyAlignment="1">
      <alignment vertical="center" shrinkToFit="1"/>
    </xf>
    <xf numFmtId="0" fontId="46" fillId="0" borderId="0" xfId="44" applyFont="1" applyAlignment="1">
      <alignment vertical="center" shrinkToFit="1"/>
    </xf>
    <xf numFmtId="0" fontId="25" fillId="38" borderId="30" xfId="0" applyFont="1" applyFill="1" applyBorder="1" applyAlignment="1">
      <alignment vertical="center" shrinkToFit="1"/>
    </xf>
    <xf numFmtId="0" fontId="43" fillId="0" borderId="0" xfId="0" applyFont="1" applyAlignment="1">
      <alignment horizontal="center" vertical="center"/>
    </xf>
    <xf numFmtId="0" fontId="28" fillId="39" borderId="30" xfId="0" applyFont="1" applyFill="1" applyBorder="1" applyAlignment="1">
      <alignment horizontal="center" vertical="center"/>
    </xf>
    <xf numFmtId="0" fontId="28" fillId="45" borderId="37" xfId="0" applyFont="1" applyFill="1" applyBorder="1" applyAlignment="1">
      <alignment horizontal="center" vertical="center"/>
    </xf>
    <xf numFmtId="0" fontId="25" fillId="45" borderId="25" xfId="0" applyFont="1" applyFill="1" applyBorder="1" applyAlignment="1">
      <alignment horizontal="center" vertical="center"/>
    </xf>
    <xf numFmtId="0" fontId="35" fillId="52" borderId="30" xfId="44" applyFont="1" applyFill="1" applyBorder="1">
      <alignment vertical="center"/>
    </xf>
    <xf numFmtId="0" fontId="35" fillId="52" borderId="30" xfId="44" applyFont="1" applyFill="1" applyBorder="1" applyAlignment="1">
      <alignment horizontal="center" vertical="center"/>
    </xf>
    <xf numFmtId="0" fontId="35" fillId="52" borderId="30" xfId="44" applyFont="1" applyFill="1" applyBorder="1" applyAlignment="1">
      <alignment vertical="center" shrinkToFit="1"/>
    </xf>
    <xf numFmtId="0" fontId="50" fillId="52" borderId="30" xfId="44" applyFont="1" applyFill="1" applyBorder="1" applyAlignment="1">
      <alignment horizontal="center" vertical="center" shrinkToFit="1"/>
    </xf>
    <xf numFmtId="0" fontId="28" fillId="0" borderId="0" xfId="42" applyFont="1" applyAlignment="1">
      <alignment horizontal="left" vertical="center"/>
    </xf>
    <xf numFmtId="0" fontId="59" fillId="0" borderId="0" xfId="42" applyFont="1" applyAlignment="1">
      <alignment horizontal="center" vertical="center"/>
    </xf>
    <xf numFmtId="0" fontId="60" fillId="0" borderId="0" xfId="42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5" fillId="45" borderId="37" xfId="0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62" fillId="0" borderId="0" xfId="0" applyFont="1">
      <alignment vertical="center"/>
    </xf>
    <xf numFmtId="0" fontId="63" fillId="0" borderId="0" xfId="0" applyFont="1">
      <alignment vertical="center"/>
    </xf>
    <xf numFmtId="0" fontId="64" fillId="0" borderId="26" xfId="0" applyFont="1" applyBorder="1" applyAlignment="1">
      <alignment horizontal="center" vertical="center"/>
    </xf>
    <xf numFmtId="0" fontId="64" fillId="0" borderId="29" xfId="0" applyFont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62" fillId="55" borderId="0" xfId="0" applyFont="1" applyFill="1">
      <alignment vertical="center"/>
    </xf>
    <xf numFmtId="0" fontId="62" fillId="55" borderId="0" xfId="0" applyFont="1" applyFill="1" applyAlignment="1">
      <alignment horizontal="center" vertical="center"/>
    </xf>
    <xf numFmtId="0" fontId="25" fillId="45" borderId="23" xfId="0" applyFont="1" applyFill="1" applyBorder="1" applyAlignment="1">
      <alignment horizontal="center" vertical="center"/>
    </xf>
    <xf numFmtId="0" fontId="43" fillId="0" borderId="0" xfId="42" applyFont="1" applyAlignment="1">
      <alignment horizontal="left" vertical="center"/>
    </xf>
    <xf numFmtId="0" fontId="43" fillId="0" borderId="0" xfId="42" applyFont="1" applyAlignment="1">
      <alignment horizontal="center" vertical="center"/>
    </xf>
    <xf numFmtId="0" fontId="65" fillId="0" borderId="0" xfId="42" applyFont="1" applyAlignment="1">
      <alignment horizontal="center" vertical="center"/>
    </xf>
    <xf numFmtId="0" fontId="24" fillId="39" borderId="30" xfId="0" applyFont="1" applyFill="1" applyBorder="1" applyAlignment="1">
      <alignment horizontal="center" vertical="center"/>
    </xf>
    <xf numFmtId="0" fontId="24" fillId="39" borderId="30" xfId="0" applyFont="1" applyFill="1" applyBorder="1">
      <alignment vertical="center"/>
    </xf>
    <xf numFmtId="179" fontId="28" fillId="39" borderId="30" xfId="0" quotePrefix="1" applyNumberFormat="1" applyFont="1" applyFill="1" applyBorder="1" applyAlignment="1">
      <alignment horizontal="center" vertical="center"/>
    </xf>
    <xf numFmtId="0" fontId="56" fillId="0" borderId="0" xfId="42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66" fillId="0" borderId="0" xfId="0" applyFont="1" applyAlignment="1">
      <alignment horizontal="left" vertical="center"/>
    </xf>
    <xf numFmtId="0" fontId="67" fillId="0" borderId="0" xfId="42" applyFont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6" fillId="0" borderId="0" xfId="0" applyFont="1">
      <alignment vertical="center"/>
    </xf>
    <xf numFmtId="0" fontId="53" fillId="0" borderId="0" xfId="0" applyFont="1">
      <alignment vertical="center"/>
    </xf>
    <xf numFmtId="0" fontId="25" fillId="44" borderId="24" xfId="0" applyFont="1" applyFill="1" applyBorder="1" applyAlignment="1">
      <alignment horizontal="center" vertical="center"/>
    </xf>
    <xf numFmtId="0" fontId="25" fillId="44" borderId="20" xfId="0" applyFont="1" applyFill="1" applyBorder="1" applyAlignment="1">
      <alignment horizontal="left" vertical="center"/>
    </xf>
    <xf numFmtId="0" fontId="25" fillId="44" borderId="10" xfId="0" applyFont="1" applyFill="1" applyBorder="1" applyAlignment="1">
      <alignment horizontal="left" vertical="center"/>
    </xf>
    <xf numFmtId="0" fontId="28" fillId="0" borderId="30" xfId="0" applyFont="1" applyBorder="1">
      <alignment vertical="center"/>
    </xf>
    <xf numFmtId="179" fontId="28" fillId="0" borderId="30" xfId="0" applyNumberFormat="1" applyFont="1" applyBorder="1" applyAlignment="1">
      <alignment horizontal="center" vertical="center" shrinkToFit="1"/>
    </xf>
    <xf numFmtId="0" fontId="28" fillId="0" borderId="30" xfId="0" applyFont="1" applyBorder="1" applyAlignment="1">
      <alignment horizontal="center" vertical="center" shrinkToFit="1"/>
    </xf>
    <xf numFmtId="0" fontId="62" fillId="0" borderId="0" xfId="0" applyFont="1" applyAlignment="1">
      <alignment horizontal="center" vertical="center"/>
    </xf>
    <xf numFmtId="0" fontId="25" fillId="45" borderId="27" xfId="0" applyFont="1" applyFill="1" applyBorder="1" applyAlignment="1">
      <alignment horizontal="center" vertical="center"/>
    </xf>
    <xf numFmtId="0" fontId="25" fillId="45" borderId="28" xfId="0" applyFont="1" applyFill="1" applyBorder="1" applyAlignment="1">
      <alignment horizontal="center" vertical="center"/>
    </xf>
    <xf numFmtId="0" fontId="25" fillId="57" borderId="30" xfId="0" applyFont="1" applyFill="1" applyBorder="1" applyAlignment="1">
      <alignment horizontal="center" vertical="center"/>
    </xf>
    <xf numFmtId="0" fontId="24" fillId="0" borderId="0" xfId="67" applyFont="1">
      <alignment vertical="center"/>
    </xf>
    <xf numFmtId="0" fontId="47" fillId="0" borderId="0" xfId="67" applyFont="1" applyAlignment="1">
      <alignment horizontal="center" vertical="center"/>
    </xf>
    <xf numFmtId="0" fontId="24" fillId="0" borderId="0" xfId="67" applyFont="1" applyAlignment="1">
      <alignment horizontal="center" vertical="center"/>
    </xf>
    <xf numFmtId="0" fontId="24" fillId="38" borderId="21" xfId="67" applyFont="1" applyFill="1" applyBorder="1">
      <alignment vertical="center"/>
    </xf>
    <xf numFmtId="0" fontId="47" fillId="38" borderId="30" xfId="67" applyFont="1" applyFill="1" applyBorder="1">
      <alignment vertical="center"/>
    </xf>
    <xf numFmtId="0" fontId="47" fillId="38" borderId="30" xfId="67" applyFont="1" applyFill="1" applyBorder="1" applyAlignment="1">
      <alignment vertical="center" shrinkToFit="1"/>
    </xf>
    <xf numFmtId="0" fontId="47" fillId="0" borderId="30" xfId="67" applyFont="1" applyBorder="1">
      <alignment vertical="center"/>
    </xf>
    <xf numFmtId="0" fontId="47" fillId="47" borderId="38" xfId="67" applyFont="1" applyFill="1" applyBorder="1" applyAlignment="1">
      <alignment horizontal="center" vertical="center"/>
    </xf>
    <xf numFmtId="0" fontId="24" fillId="38" borderId="30" xfId="67" applyFont="1" applyFill="1" applyBorder="1" applyAlignment="1">
      <alignment horizontal="center" vertical="center"/>
    </xf>
    <xf numFmtId="0" fontId="24" fillId="38" borderId="0" xfId="67" applyFont="1" applyFill="1">
      <alignment vertical="center"/>
    </xf>
    <xf numFmtId="0" fontId="24" fillId="38" borderId="17" xfId="67" applyFont="1" applyFill="1" applyBorder="1">
      <alignment vertical="center"/>
    </xf>
    <xf numFmtId="0" fontId="24" fillId="38" borderId="22" xfId="67" applyFont="1" applyFill="1" applyBorder="1">
      <alignment vertical="center"/>
    </xf>
    <xf numFmtId="0" fontId="61" fillId="0" borderId="0" xfId="67" applyFont="1">
      <alignment vertical="center"/>
    </xf>
    <xf numFmtId="0" fontId="24" fillId="39" borderId="21" xfId="67" applyFont="1" applyFill="1" applyBorder="1">
      <alignment vertical="center"/>
    </xf>
    <xf numFmtId="0" fontId="47" fillId="39" borderId="30" xfId="67" applyFont="1" applyFill="1" applyBorder="1">
      <alignment vertical="center"/>
    </xf>
    <xf numFmtId="0" fontId="47" fillId="39" borderId="30" xfId="67" applyFont="1" applyFill="1" applyBorder="1" applyAlignment="1">
      <alignment vertical="center" shrinkToFit="1"/>
    </xf>
    <xf numFmtId="0" fontId="24" fillId="39" borderId="30" xfId="67" applyFont="1" applyFill="1" applyBorder="1" applyAlignment="1">
      <alignment horizontal="center" vertical="center"/>
    </xf>
    <xf numFmtId="0" fontId="24" fillId="39" borderId="0" xfId="67" applyFont="1" applyFill="1">
      <alignment vertical="center"/>
    </xf>
    <xf numFmtId="0" fontId="24" fillId="39" borderId="17" xfId="67" applyFont="1" applyFill="1" applyBorder="1">
      <alignment vertical="center"/>
    </xf>
    <xf numFmtId="0" fontId="47" fillId="54" borderId="30" xfId="67" applyFont="1" applyFill="1" applyBorder="1">
      <alignment vertical="center"/>
    </xf>
    <xf numFmtId="0" fontId="47" fillId="54" borderId="30" xfId="67" applyFont="1" applyFill="1" applyBorder="1" applyAlignment="1">
      <alignment vertical="center" shrinkToFit="1"/>
    </xf>
    <xf numFmtId="0" fontId="24" fillId="51" borderId="30" xfId="67" applyFont="1" applyFill="1" applyBorder="1" applyAlignment="1">
      <alignment horizontal="center" vertical="center"/>
    </xf>
    <xf numFmtId="0" fontId="24" fillId="51" borderId="0" xfId="67" applyFont="1" applyFill="1">
      <alignment vertical="center"/>
    </xf>
    <xf numFmtId="0" fontId="47" fillId="51" borderId="30" xfId="67" applyFont="1" applyFill="1" applyBorder="1">
      <alignment vertical="center"/>
    </xf>
    <xf numFmtId="0" fontId="47" fillId="51" borderId="30" xfId="67" applyFont="1" applyFill="1" applyBorder="1" applyAlignment="1">
      <alignment vertical="center" shrinkToFit="1"/>
    </xf>
    <xf numFmtId="0" fontId="24" fillId="40" borderId="21" xfId="67" applyFont="1" applyFill="1" applyBorder="1">
      <alignment vertical="center"/>
    </xf>
    <xf numFmtId="0" fontId="47" fillId="40" borderId="30" xfId="67" applyFont="1" applyFill="1" applyBorder="1">
      <alignment vertical="center"/>
    </xf>
    <xf numFmtId="0" fontId="47" fillId="40" borderId="30" xfId="67" applyFont="1" applyFill="1" applyBorder="1" applyAlignment="1">
      <alignment vertical="center" shrinkToFit="1"/>
    </xf>
    <xf numFmtId="0" fontId="24" fillId="40" borderId="30" xfId="67" applyFont="1" applyFill="1" applyBorder="1" applyAlignment="1">
      <alignment horizontal="center" vertical="center"/>
    </xf>
    <xf numFmtId="0" fontId="24" fillId="40" borderId="0" xfId="67" applyFont="1" applyFill="1">
      <alignment vertical="center"/>
    </xf>
    <xf numFmtId="0" fontId="24" fillId="40" borderId="17" xfId="67" applyFont="1" applyFill="1" applyBorder="1">
      <alignment vertical="center"/>
    </xf>
    <xf numFmtId="0" fontId="24" fillId="41" borderId="21" xfId="67" applyFont="1" applyFill="1" applyBorder="1">
      <alignment vertical="center"/>
    </xf>
    <xf numFmtId="0" fontId="47" fillId="41" borderId="30" xfId="67" applyFont="1" applyFill="1" applyBorder="1">
      <alignment vertical="center"/>
    </xf>
    <xf numFmtId="0" fontId="47" fillId="41" borderId="30" xfId="67" applyFont="1" applyFill="1" applyBorder="1" applyAlignment="1">
      <alignment vertical="center" shrinkToFit="1"/>
    </xf>
    <xf numFmtId="0" fontId="24" fillId="41" borderId="30" xfId="67" applyFont="1" applyFill="1" applyBorder="1" applyAlignment="1">
      <alignment horizontal="center" vertical="center"/>
    </xf>
    <xf numFmtId="0" fontId="24" fillId="41" borderId="0" xfId="67" applyFont="1" applyFill="1">
      <alignment vertical="center"/>
    </xf>
    <xf numFmtId="0" fontId="24" fillId="41" borderId="17" xfId="67" applyFont="1" applyFill="1" applyBorder="1">
      <alignment vertical="center"/>
    </xf>
    <xf numFmtId="0" fontId="47" fillId="0" borderId="21" xfId="67" applyFont="1" applyBorder="1">
      <alignment vertical="center"/>
    </xf>
    <xf numFmtId="0" fontId="24" fillId="49" borderId="21" xfId="67" applyFont="1" applyFill="1" applyBorder="1">
      <alignment vertical="center"/>
    </xf>
    <xf numFmtId="0" fontId="47" fillId="49" borderId="30" xfId="67" applyFont="1" applyFill="1" applyBorder="1" applyAlignment="1">
      <alignment horizontal="center" vertical="center"/>
    </xf>
    <xf numFmtId="0" fontId="47" fillId="49" borderId="30" xfId="67" applyFont="1" applyFill="1" applyBorder="1" applyAlignment="1">
      <alignment vertical="center" shrinkToFit="1"/>
    </xf>
    <xf numFmtId="0" fontId="24" fillId="49" borderId="30" xfId="67" applyFont="1" applyFill="1" applyBorder="1" applyAlignment="1">
      <alignment horizontal="center" vertical="center"/>
    </xf>
    <xf numFmtId="0" fontId="24" fillId="49" borderId="17" xfId="67" applyFont="1" applyFill="1" applyBorder="1">
      <alignment vertical="center"/>
    </xf>
    <xf numFmtId="0" fontId="24" fillId="42" borderId="21" xfId="67" applyFont="1" applyFill="1" applyBorder="1">
      <alignment vertical="center"/>
    </xf>
    <xf numFmtId="0" fontId="47" fillId="42" borderId="30" xfId="67" applyFont="1" applyFill="1" applyBorder="1">
      <alignment vertical="center"/>
    </xf>
    <xf numFmtId="0" fontId="47" fillId="42" borderId="30" xfId="67" applyFont="1" applyFill="1" applyBorder="1" applyAlignment="1">
      <alignment vertical="center" shrinkToFit="1"/>
    </xf>
    <xf numFmtId="0" fontId="24" fillId="42" borderId="30" xfId="67" applyFont="1" applyFill="1" applyBorder="1" applyAlignment="1">
      <alignment horizontal="center" vertical="center"/>
    </xf>
    <xf numFmtId="0" fontId="24" fillId="42" borderId="0" xfId="67" applyFont="1" applyFill="1">
      <alignment vertical="center"/>
    </xf>
    <xf numFmtId="0" fontId="24" fillId="42" borderId="17" xfId="67" applyFont="1" applyFill="1" applyBorder="1">
      <alignment vertical="center"/>
    </xf>
    <xf numFmtId="0" fontId="47" fillId="42" borderId="21" xfId="67" applyFont="1" applyFill="1" applyBorder="1">
      <alignment vertical="center"/>
    </xf>
    <xf numFmtId="0" fontId="47" fillId="42" borderId="21" xfId="67" applyFont="1" applyFill="1" applyBorder="1" applyAlignment="1">
      <alignment vertical="center" shrinkToFit="1"/>
    </xf>
    <xf numFmtId="0" fontId="47" fillId="59" borderId="30" xfId="67" applyFont="1" applyFill="1" applyBorder="1">
      <alignment vertical="center"/>
    </xf>
    <xf numFmtId="0" fontId="47" fillId="59" borderId="30" xfId="67" applyFont="1" applyFill="1" applyBorder="1" applyAlignment="1">
      <alignment vertical="center" shrinkToFit="1"/>
    </xf>
    <xf numFmtId="0" fontId="24" fillId="37" borderId="30" xfId="67" applyFont="1" applyFill="1" applyBorder="1" applyAlignment="1">
      <alignment horizontal="center" vertical="center"/>
    </xf>
    <xf numFmtId="0" fontId="24" fillId="37" borderId="0" xfId="67" applyFont="1" applyFill="1">
      <alignment vertical="center"/>
    </xf>
    <xf numFmtId="0" fontId="24" fillId="59" borderId="17" xfId="67" applyFont="1" applyFill="1" applyBorder="1">
      <alignment vertical="center"/>
    </xf>
    <xf numFmtId="0" fontId="35" fillId="0" borderId="21" xfId="67" applyFont="1" applyBorder="1">
      <alignment vertical="center"/>
    </xf>
    <xf numFmtId="0" fontId="50" fillId="0" borderId="30" xfId="67" applyFont="1" applyBorder="1">
      <alignment vertical="center"/>
    </xf>
    <xf numFmtId="0" fontId="50" fillId="0" borderId="30" xfId="67" applyFont="1" applyBorder="1" applyAlignment="1">
      <alignment vertical="center" shrinkToFit="1"/>
    </xf>
    <xf numFmtId="0" fontId="35" fillId="0" borderId="17" xfId="67" applyFont="1" applyBorder="1">
      <alignment vertical="center"/>
    </xf>
    <xf numFmtId="0" fontId="35" fillId="60" borderId="0" xfId="67" applyFont="1" applyFill="1">
      <alignment vertical="center"/>
    </xf>
    <xf numFmtId="0" fontId="28" fillId="60" borderId="0" xfId="67" applyFont="1" applyFill="1">
      <alignment vertical="center"/>
    </xf>
    <xf numFmtId="0" fontId="35" fillId="0" borderId="22" xfId="67" applyFont="1" applyBorder="1">
      <alignment vertical="center"/>
    </xf>
    <xf numFmtId="0" fontId="47" fillId="49" borderId="30" xfId="67" applyFont="1" applyFill="1" applyBorder="1">
      <alignment vertical="center"/>
    </xf>
    <xf numFmtId="0" fontId="57" fillId="61" borderId="0" xfId="0" applyFont="1" applyFill="1">
      <alignment vertical="center"/>
    </xf>
    <xf numFmtId="0" fontId="42" fillId="61" borderId="0" xfId="0" applyFont="1" applyFill="1">
      <alignment vertical="center"/>
    </xf>
    <xf numFmtId="0" fontId="58" fillId="61" borderId="0" xfId="42" applyFont="1" applyFill="1" applyAlignment="1">
      <alignment horizontal="center" vertical="center" shrinkToFit="1"/>
    </xf>
    <xf numFmtId="0" fontId="58" fillId="61" borderId="0" xfId="42" applyFont="1" applyFill="1" applyAlignment="1">
      <alignment horizontal="center" vertical="center"/>
    </xf>
    <xf numFmtId="0" fontId="24" fillId="38" borderId="30" xfId="67" applyFont="1" applyFill="1" applyBorder="1">
      <alignment vertical="center"/>
    </xf>
    <xf numFmtId="0" fontId="44" fillId="38" borderId="30" xfId="67" applyFont="1" applyFill="1" applyBorder="1" applyAlignment="1">
      <alignment horizontal="center" vertical="center"/>
    </xf>
    <xf numFmtId="0" fontId="24" fillId="39" borderId="30" xfId="67" applyFont="1" applyFill="1" applyBorder="1">
      <alignment vertical="center"/>
    </xf>
    <xf numFmtId="0" fontId="44" fillId="39" borderId="30" xfId="67" applyFont="1" applyFill="1" applyBorder="1" applyAlignment="1">
      <alignment horizontal="center" vertical="center"/>
    </xf>
    <xf numFmtId="0" fontId="24" fillId="51" borderId="30" xfId="67" applyFont="1" applyFill="1" applyBorder="1">
      <alignment vertical="center"/>
    </xf>
    <xf numFmtId="0" fontId="44" fillId="51" borderId="30" xfId="67" applyFont="1" applyFill="1" applyBorder="1" applyAlignment="1">
      <alignment horizontal="center" vertical="center"/>
    </xf>
    <xf numFmtId="0" fontId="24" fillId="40" borderId="30" xfId="67" applyFont="1" applyFill="1" applyBorder="1">
      <alignment vertical="center"/>
    </xf>
    <xf numFmtId="0" fontId="44" fillId="40" borderId="30" xfId="67" applyFont="1" applyFill="1" applyBorder="1" applyAlignment="1">
      <alignment horizontal="center" vertical="center"/>
    </xf>
    <xf numFmtId="0" fontId="24" fillId="41" borderId="30" xfId="67" applyFont="1" applyFill="1" applyBorder="1">
      <alignment vertical="center"/>
    </xf>
    <xf numFmtId="0" fontId="44" fillId="41" borderId="30" xfId="67" applyFont="1" applyFill="1" applyBorder="1" applyAlignment="1">
      <alignment horizontal="center" vertical="center"/>
    </xf>
    <xf numFmtId="0" fontId="24" fillId="49" borderId="30" xfId="67" applyFont="1" applyFill="1" applyBorder="1">
      <alignment vertical="center"/>
    </xf>
    <xf numFmtId="0" fontId="44" fillId="49" borderId="30" xfId="67" applyFont="1" applyFill="1" applyBorder="1" applyAlignment="1">
      <alignment horizontal="center" vertical="center"/>
    </xf>
    <xf numFmtId="0" fontId="24" fillId="42" borderId="30" xfId="67" applyFont="1" applyFill="1" applyBorder="1">
      <alignment vertical="center"/>
    </xf>
    <xf numFmtId="0" fontId="44" fillId="42" borderId="30" xfId="67" applyFont="1" applyFill="1" applyBorder="1" applyAlignment="1">
      <alignment horizontal="center" vertical="center"/>
    </xf>
    <xf numFmtId="0" fontId="24" fillId="37" borderId="30" xfId="67" applyFont="1" applyFill="1" applyBorder="1">
      <alignment vertical="center"/>
    </xf>
    <xf numFmtId="0" fontId="44" fillId="37" borderId="30" xfId="67" applyFont="1" applyFill="1" applyBorder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80" fontId="24" fillId="0" borderId="0" xfId="0" applyNumberFormat="1" applyFont="1" applyAlignment="1">
      <alignment horizontal="center" vertical="center"/>
    </xf>
    <xf numFmtId="177" fontId="24" fillId="0" borderId="0" xfId="0" applyNumberFormat="1" applyFont="1" applyAlignment="1">
      <alignment horizontal="left" vertical="center"/>
    </xf>
    <xf numFmtId="180" fontId="24" fillId="0" borderId="0" xfId="0" applyNumberFormat="1" applyFont="1" applyAlignment="1">
      <alignment horizontal="left" vertical="center"/>
    </xf>
    <xf numFmtId="177" fontId="24" fillId="0" borderId="11" xfId="0" applyNumberFormat="1" applyFont="1" applyBorder="1" applyAlignment="1">
      <alignment horizontal="center" vertical="center"/>
    </xf>
    <xf numFmtId="180" fontId="24" fillId="0" borderId="54" xfId="0" applyNumberFormat="1" applyFont="1" applyBorder="1" applyAlignment="1">
      <alignment horizontal="center" vertical="center"/>
    </xf>
    <xf numFmtId="0" fontId="24" fillId="37" borderId="22" xfId="0" applyFont="1" applyFill="1" applyBorder="1" applyAlignment="1">
      <alignment horizontal="center" vertical="center"/>
    </xf>
    <xf numFmtId="0" fontId="24" fillId="37" borderId="36" xfId="0" applyFont="1" applyFill="1" applyBorder="1" applyAlignment="1">
      <alignment horizontal="center" vertical="center"/>
    </xf>
    <xf numFmtId="0" fontId="24" fillId="37" borderId="23" xfId="0" applyFont="1" applyFill="1" applyBorder="1" applyAlignment="1">
      <alignment horizontal="center" vertical="center"/>
    </xf>
    <xf numFmtId="177" fontId="24" fillId="0" borderId="27" xfId="0" applyNumberFormat="1" applyFont="1" applyBorder="1" applyAlignment="1">
      <alignment horizontal="center" vertical="center"/>
    </xf>
    <xf numFmtId="180" fontId="24" fillId="0" borderId="58" xfId="0" applyNumberFormat="1" applyFont="1" applyBorder="1" applyAlignment="1">
      <alignment horizontal="center" vertical="center"/>
    </xf>
    <xf numFmtId="0" fontId="24" fillId="0" borderId="59" xfId="0" applyFont="1" applyBorder="1" applyAlignment="1">
      <alignment horizontal="center" vertical="center"/>
    </xf>
    <xf numFmtId="0" fontId="24" fillId="0" borderId="60" xfId="0" applyFont="1" applyBorder="1" applyAlignment="1">
      <alignment horizontal="center" vertical="center"/>
    </xf>
    <xf numFmtId="0" fontId="24" fillId="0" borderId="61" xfId="0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0" fontId="24" fillId="37" borderId="26" xfId="0" applyFont="1" applyFill="1" applyBorder="1" applyAlignment="1">
      <alignment horizontal="center" vertical="center"/>
    </xf>
    <xf numFmtId="0" fontId="24" fillId="37" borderId="44" xfId="0" applyFont="1" applyFill="1" applyBorder="1" applyAlignment="1">
      <alignment horizontal="center" vertical="center"/>
    </xf>
    <xf numFmtId="0" fontId="24" fillId="37" borderId="30" xfId="0" applyFont="1" applyFill="1" applyBorder="1" applyAlignment="1">
      <alignment horizontal="center" vertical="center"/>
    </xf>
    <xf numFmtId="0" fontId="24" fillId="37" borderId="38" xfId="0" applyFont="1" applyFill="1" applyBorder="1" applyAlignment="1">
      <alignment horizontal="center" vertical="center"/>
    </xf>
    <xf numFmtId="0" fontId="24" fillId="37" borderId="39" xfId="0" applyFont="1" applyFill="1" applyBorder="1" applyAlignment="1">
      <alignment horizontal="center" vertical="center"/>
    </xf>
    <xf numFmtId="0" fontId="53" fillId="0" borderId="0" xfId="44" applyFont="1">
      <alignment vertical="center"/>
    </xf>
    <xf numFmtId="0" fontId="53" fillId="0" borderId="0" xfId="44" applyFont="1" applyAlignment="1">
      <alignment horizontal="center" vertical="center" shrinkToFit="1"/>
    </xf>
    <xf numFmtId="0" fontId="27" fillId="0" borderId="0" xfId="0" applyFont="1" applyAlignment="1">
      <alignment vertical="center" shrinkToFit="1"/>
    </xf>
    <xf numFmtId="0" fontId="53" fillId="0" borderId="21" xfId="44" applyFont="1" applyBorder="1">
      <alignment vertical="center"/>
    </xf>
    <xf numFmtId="0" fontId="53" fillId="0" borderId="23" xfId="44" applyFont="1" applyBorder="1" applyAlignment="1">
      <alignment horizontal="center" vertical="center" shrinkToFit="1"/>
    </xf>
    <xf numFmtId="0" fontId="53" fillId="0" borderId="16" xfId="44" applyFont="1" applyBorder="1" applyAlignment="1">
      <alignment horizontal="center" vertical="center" shrinkToFit="1"/>
    </xf>
    <xf numFmtId="0" fontId="53" fillId="0" borderId="22" xfId="44" applyFont="1" applyBorder="1" applyAlignment="1">
      <alignment horizontal="center" vertical="center" shrinkToFit="1"/>
    </xf>
    <xf numFmtId="0" fontId="53" fillId="0" borderId="17" xfId="44" applyFont="1" applyBorder="1">
      <alignment vertical="center"/>
    </xf>
    <xf numFmtId="0" fontId="53" fillId="0" borderId="0" xfId="44" applyFont="1" applyAlignment="1">
      <alignment horizontal="right" vertical="center"/>
    </xf>
    <xf numFmtId="0" fontId="53" fillId="0" borderId="22" xfId="44" applyFont="1" applyBorder="1">
      <alignment vertical="center"/>
    </xf>
    <xf numFmtId="0" fontId="29" fillId="0" borderId="0" xfId="44" applyFont="1">
      <alignment vertical="center"/>
    </xf>
    <xf numFmtId="0" fontId="29" fillId="38" borderId="21" xfId="44" applyFont="1" applyFill="1" applyBorder="1">
      <alignment vertical="center"/>
    </xf>
    <xf numFmtId="0" fontId="29" fillId="38" borderId="30" xfId="44" applyFont="1" applyFill="1" applyBorder="1" applyAlignment="1">
      <alignment horizontal="center" vertical="center"/>
    </xf>
    <xf numFmtId="0" fontId="30" fillId="33" borderId="30" xfId="0" applyFont="1" applyFill="1" applyBorder="1" applyAlignment="1">
      <alignment vertical="center" shrinkToFit="1"/>
    </xf>
    <xf numFmtId="0" fontId="29" fillId="0" borderId="30" xfId="44" applyFont="1" applyBorder="1">
      <alignment vertical="center"/>
    </xf>
    <xf numFmtId="0" fontId="29" fillId="0" borderId="0" xfId="44" applyFont="1" applyAlignment="1">
      <alignment horizontal="center" vertical="center" shrinkToFit="1"/>
    </xf>
    <xf numFmtId="177" fontId="29" fillId="0" borderId="30" xfId="44" applyNumberFormat="1" applyFont="1" applyBorder="1" applyAlignment="1">
      <alignment horizontal="center" vertical="center" shrinkToFit="1"/>
    </xf>
    <xf numFmtId="0" fontId="30" fillId="0" borderId="0" xfId="0" applyFont="1" applyAlignment="1">
      <alignment vertical="center" shrinkToFit="1"/>
    </xf>
    <xf numFmtId="0" fontId="29" fillId="46" borderId="48" xfId="44" applyFont="1" applyFill="1" applyBorder="1" applyAlignment="1">
      <alignment horizontal="center" vertical="center" shrinkToFit="1"/>
    </xf>
    <xf numFmtId="0" fontId="29" fillId="0" borderId="21" xfId="44" applyFont="1" applyBorder="1" applyAlignment="1">
      <alignment horizontal="center" vertical="center" shrinkToFit="1"/>
    </xf>
    <xf numFmtId="0" fontId="29" fillId="38" borderId="17" xfId="44" applyFont="1" applyFill="1" applyBorder="1">
      <alignment vertical="center"/>
    </xf>
    <xf numFmtId="0" fontId="29" fillId="46" borderId="12" xfId="44" applyFont="1" applyFill="1" applyBorder="1" applyAlignment="1">
      <alignment horizontal="center" vertical="center" shrinkToFit="1"/>
    </xf>
    <xf numFmtId="0" fontId="29" fillId="0" borderId="17" xfId="44" applyFont="1" applyBorder="1" applyAlignment="1">
      <alignment horizontal="center" vertical="center" shrinkToFit="1"/>
    </xf>
    <xf numFmtId="0" fontId="29" fillId="38" borderId="22" xfId="44" applyFont="1" applyFill="1" applyBorder="1">
      <alignment vertical="center"/>
    </xf>
    <xf numFmtId="0" fontId="29" fillId="39" borderId="21" xfId="44" applyFont="1" applyFill="1" applyBorder="1">
      <alignment vertical="center"/>
    </xf>
    <xf numFmtId="0" fontId="29" fillId="39" borderId="30" xfId="44" applyFont="1" applyFill="1" applyBorder="1" applyAlignment="1">
      <alignment horizontal="center" vertical="center"/>
    </xf>
    <xf numFmtId="0" fontId="30" fillId="34" borderId="30" xfId="0" applyFont="1" applyFill="1" applyBorder="1" applyAlignment="1">
      <alignment vertical="center" shrinkToFit="1"/>
    </xf>
    <xf numFmtId="0" fontId="29" fillId="39" borderId="17" xfId="44" applyFont="1" applyFill="1" applyBorder="1">
      <alignment vertical="center"/>
    </xf>
    <xf numFmtId="0" fontId="29" fillId="40" borderId="21" xfId="44" applyFont="1" applyFill="1" applyBorder="1">
      <alignment vertical="center"/>
    </xf>
    <xf numFmtId="0" fontId="29" fillId="40" borderId="30" xfId="44" applyFont="1" applyFill="1" applyBorder="1" applyAlignment="1">
      <alignment horizontal="center" vertical="center"/>
    </xf>
    <xf numFmtId="0" fontId="30" fillId="50" borderId="30" xfId="0" applyFont="1" applyFill="1" applyBorder="1" applyAlignment="1">
      <alignment vertical="center" shrinkToFit="1"/>
    </xf>
    <xf numFmtId="0" fontId="29" fillId="40" borderId="17" xfId="44" applyFont="1" applyFill="1" applyBorder="1">
      <alignment vertical="center"/>
    </xf>
    <xf numFmtId="0" fontId="29" fillId="56" borderId="21" xfId="44" applyFont="1" applyFill="1" applyBorder="1">
      <alignment vertical="center"/>
    </xf>
    <xf numFmtId="0" fontId="29" fillId="56" borderId="30" xfId="44" applyFont="1" applyFill="1" applyBorder="1" applyAlignment="1">
      <alignment horizontal="center" vertical="center"/>
    </xf>
    <xf numFmtId="0" fontId="30" fillId="53" borderId="30" xfId="0" applyFont="1" applyFill="1" applyBorder="1" applyAlignment="1">
      <alignment vertical="center" shrinkToFit="1"/>
    </xf>
    <xf numFmtId="0" fontId="29" fillId="56" borderId="17" xfId="44" applyFont="1" applyFill="1" applyBorder="1">
      <alignment vertical="center"/>
    </xf>
    <xf numFmtId="0" fontId="29" fillId="41" borderId="21" xfId="44" applyFont="1" applyFill="1" applyBorder="1">
      <alignment vertical="center"/>
    </xf>
    <xf numFmtId="0" fontId="29" fillId="41" borderId="30" xfId="44" applyFont="1" applyFill="1" applyBorder="1" applyAlignment="1">
      <alignment horizontal="center" vertical="center"/>
    </xf>
    <xf numFmtId="0" fontId="30" fillId="41" borderId="30" xfId="0" applyFont="1" applyFill="1" applyBorder="1" applyAlignment="1">
      <alignment vertical="center" shrinkToFit="1"/>
    </xf>
    <xf numFmtId="0" fontId="29" fillId="41" borderId="17" xfId="44" applyFont="1" applyFill="1" applyBorder="1">
      <alignment vertical="center"/>
    </xf>
    <xf numFmtId="0" fontId="29" fillId="42" borderId="21" xfId="44" applyFont="1" applyFill="1" applyBorder="1">
      <alignment vertical="center"/>
    </xf>
    <xf numFmtId="0" fontId="29" fillId="42" borderId="30" xfId="44" applyFont="1" applyFill="1" applyBorder="1" applyAlignment="1">
      <alignment horizontal="center" vertical="center"/>
    </xf>
    <xf numFmtId="0" fontId="30" fillId="35" borderId="30" xfId="0" applyFont="1" applyFill="1" applyBorder="1" applyAlignment="1">
      <alignment vertical="center" shrinkToFit="1"/>
    </xf>
    <xf numFmtId="0" fontId="29" fillId="42" borderId="17" xfId="44" applyFont="1" applyFill="1" applyBorder="1">
      <alignment vertical="center"/>
    </xf>
    <xf numFmtId="0" fontId="29" fillId="57" borderId="21" xfId="44" applyFont="1" applyFill="1" applyBorder="1">
      <alignment vertical="center"/>
    </xf>
    <xf numFmtId="0" fontId="29" fillId="57" borderId="30" xfId="44" applyFont="1" applyFill="1" applyBorder="1" applyAlignment="1">
      <alignment horizontal="center" vertical="center"/>
    </xf>
    <xf numFmtId="0" fontId="30" fillId="58" borderId="30" xfId="0" applyFont="1" applyFill="1" applyBorder="1" applyAlignment="1">
      <alignment vertical="center" shrinkToFit="1"/>
    </xf>
    <xf numFmtId="0" fontId="29" fillId="57" borderId="17" xfId="44" applyFont="1" applyFill="1" applyBorder="1">
      <alignment vertical="center"/>
    </xf>
    <xf numFmtId="0" fontId="35" fillId="63" borderId="27" xfId="0" applyFont="1" applyFill="1" applyBorder="1" applyAlignment="1">
      <alignment horizontal="centerContinuous" vertical="center"/>
    </xf>
    <xf numFmtId="0" fontId="35" fillId="63" borderId="58" xfId="0" applyFont="1" applyFill="1" applyBorder="1" applyAlignment="1">
      <alignment horizontal="centerContinuous" vertical="center"/>
    </xf>
    <xf numFmtId="0" fontId="35" fillId="63" borderId="14" xfId="0" applyFont="1" applyFill="1" applyBorder="1" applyAlignment="1">
      <alignment horizontal="centerContinuous" vertical="center"/>
    </xf>
    <xf numFmtId="0" fontId="35" fillId="63" borderId="15" xfId="0" applyFont="1" applyFill="1" applyBorder="1" applyAlignment="1">
      <alignment horizontal="centerContinuous" vertical="center"/>
    </xf>
    <xf numFmtId="0" fontId="28" fillId="0" borderId="55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Continuous" vertical="center"/>
    </xf>
    <xf numFmtId="0" fontId="24" fillId="0" borderId="30" xfId="0" applyFont="1" applyBorder="1" applyAlignment="1">
      <alignment horizontal="centerContinuous" vertical="center"/>
    </xf>
    <xf numFmtId="0" fontId="24" fillId="0" borderId="39" xfId="0" applyFont="1" applyBorder="1" applyAlignment="1">
      <alignment horizontal="centerContinuous" vertical="center"/>
    </xf>
    <xf numFmtId="0" fontId="28" fillId="33" borderId="65" xfId="0" applyFont="1" applyFill="1" applyBorder="1" applyAlignment="1">
      <alignment horizontal="center" vertical="center"/>
    </xf>
    <xf numFmtId="0" fontId="28" fillId="0" borderId="52" xfId="0" applyFont="1" applyBorder="1" applyAlignment="1">
      <alignment horizontal="center" vertical="center"/>
    </xf>
    <xf numFmtId="0" fontId="28" fillId="0" borderId="58" xfId="0" applyFont="1" applyBorder="1" applyAlignment="1">
      <alignment horizontal="center" vertical="center"/>
    </xf>
    <xf numFmtId="0" fontId="28" fillId="33" borderId="35" xfId="0" applyFont="1" applyFill="1" applyBorder="1" applyAlignment="1">
      <alignment horizontal="center" vertical="center"/>
    </xf>
    <xf numFmtId="0" fontId="28" fillId="33" borderId="42" xfId="0" applyFont="1" applyFill="1" applyBorder="1" applyAlignment="1">
      <alignment horizontal="center" vertical="center"/>
    </xf>
    <xf numFmtId="0" fontId="28" fillId="33" borderId="37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 shrinkToFit="1"/>
    </xf>
    <xf numFmtId="0" fontId="25" fillId="44" borderId="25" xfId="0" applyFont="1" applyFill="1" applyBorder="1" applyAlignment="1">
      <alignment horizontal="center" vertical="center"/>
    </xf>
    <xf numFmtId="0" fontId="25" fillId="44" borderId="23" xfId="0" applyFont="1" applyFill="1" applyBorder="1" applyAlignment="1">
      <alignment horizontal="center" vertical="center"/>
    </xf>
    <xf numFmtId="0" fontId="25" fillId="44" borderId="27" xfId="0" applyFont="1" applyFill="1" applyBorder="1" applyAlignment="1">
      <alignment horizontal="center" vertical="center"/>
    </xf>
    <xf numFmtId="0" fontId="25" fillId="44" borderId="28" xfId="0" applyFont="1" applyFill="1" applyBorder="1" applyAlignment="1">
      <alignment horizontal="center" vertical="center"/>
    </xf>
    <xf numFmtId="0" fontId="28" fillId="44" borderId="65" xfId="0" applyFont="1" applyFill="1" applyBorder="1" applyAlignment="1">
      <alignment horizontal="center" vertical="center"/>
    </xf>
    <xf numFmtId="0" fontId="28" fillId="44" borderId="42" xfId="0" applyFont="1" applyFill="1" applyBorder="1" applyAlignment="1">
      <alignment horizontal="center" vertical="center"/>
    </xf>
    <xf numFmtId="0" fontId="28" fillId="0" borderId="0" xfId="0" applyFont="1" applyAlignment="1">
      <alignment vertical="center" shrinkToFit="1"/>
    </xf>
    <xf numFmtId="0" fontId="37" fillId="0" borderId="0" xfId="0" applyFont="1" applyAlignment="1">
      <alignment vertical="center" shrinkToFit="1"/>
    </xf>
    <xf numFmtId="0" fontId="62" fillId="55" borderId="0" xfId="0" applyFont="1" applyFill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0" fontId="25" fillId="33" borderId="35" xfId="0" applyFont="1" applyFill="1" applyBorder="1" applyAlignment="1">
      <alignment horizontal="center" vertical="center" shrinkToFit="1"/>
    </xf>
    <xf numFmtId="0" fontId="25" fillId="33" borderId="42" xfId="0" applyFont="1" applyFill="1" applyBorder="1" applyAlignment="1">
      <alignment horizontal="center" vertical="center" shrinkToFit="1"/>
    </xf>
    <xf numFmtId="0" fontId="25" fillId="33" borderId="37" xfId="0" applyFont="1" applyFill="1" applyBorder="1" applyAlignment="1">
      <alignment horizontal="center" vertical="center" shrinkToFit="1"/>
    </xf>
    <xf numFmtId="0" fontId="28" fillId="0" borderId="44" xfId="0" applyFont="1" applyBorder="1" applyAlignment="1">
      <alignment horizontal="center" vertical="center" shrinkToFit="1"/>
    </xf>
    <xf numFmtId="0" fontId="61" fillId="0" borderId="39" xfId="0" applyFont="1" applyBorder="1" applyAlignment="1">
      <alignment horizontal="center" vertical="center" shrinkToFit="1"/>
    </xf>
    <xf numFmtId="0" fontId="28" fillId="0" borderId="36" xfId="0" applyFont="1" applyBorder="1" applyAlignment="1">
      <alignment horizontal="center" vertical="center" shrinkToFit="1"/>
    </xf>
    <xf numFmtId="0" fontId="28" fillId="0" borderId="22" xfId="0" applyFont="1" applyBorder="1" applyAlignment="1">
      <alignment horizontal="center" vertical="center" shrinkToFit="1"/>
    </xf>
    <xf numFmtId="0" fontId="61" fillId="0" borderId="26" xfId="0" applyFont="1" applyBorder="1" applyAlignment="1">
      <alignment horizontal="center" vertical="center" shrinkToFit="1"/>
    </xf>
    <xf numFmtId="0" fontId="28" fillId="0" borderId="26" xfId="0" applyFont="1" applyBorder="1" applyAlignment="1">
      <alignment horizontal="center" vertical="center" shrinkToFit="1"/>
    </xf>
    <xf numFmtId="0" fontId="28" fillId="0" borderId="13" xfId="0" applyFont="1" applyBorder="1" applyAlignment="1">
      <alignment horizontal="center" vertical="center" shrinkToFit="1"/>
    </xf>
    <xf numFmtId="0" fontId="28" fillId="0" borderId="43" xfId="0" applyFont="1" applyBorder="1" applyAlignment="1">
      <alignment horizontal="center" vertical="center" shrinkToFit="1"/>
    </xf>
    <xf numFmtId="0" fontId="28" fillId="0" borderId="29" xfId="0" applyFont="1" applyBorder="1" applyAlignment="1">
      <alignment horizontal="center" vertical="center" shrinkToFit="1"/>
    </xf>
    <xf numFmtId="0" fontId="28" fillId="0" borderId="39" xfId="0" applyFont="1" applyBorder="1" applyAlignment="1">
      <alignment horizontal="center" vertical="center" shrinkToFit="1"/>
    </xf>
    <xf numFmtId="0" fontId="29" fillId="0" borderId="0" xfId="0" applyFont="1" applyAlignment="1">
      <alignment horizontal="left" vertical="center" shrinkToFit="1"/>
    </xf>
    <xf numFmtId="0" fontId="29" fillId="0" borderId="0" xfId="0" applyFont="1" applyAlignment="1">
      <alignment horizontal="center" vertical="center" shrinkToFit="1"/>
    </xf>
    <xf numFmtId="0" fontId="28" fillId="0" borderId="30" xfId="0" applyFont="1" applyBorder="1" applyAlignment="1">
      <alignment vertical="center" shrinkToFit="1"/>
    </xf>
    <xf numFmtId="0" fontId="62" fillId="55" borderId="0" xfId="0" applyFont="1" applyFill="1" applyAlignment="1">
      <alignment vertical="center" shrinkToFit="1"/>
    </xf>
    <xf numFmtId="0" fontId="43" fillId="0" borderId="0" xfId="0" applyFont="1" applyAlignment="1">
      <alignment vertical="center" shrinkToFit="1"/>
    </xf>
    <xf numFmtId="0" fontId="28" fillId="44" borderId="35" xfId="0" applyFont="1" applyFill="1" applyBorder="1" applyAlignment="1">
      <alignment horizontal="center" vertical="center" shrinkToFit="1"/>
    </xf>
    <xf numFmtId="0" fontId="28" fillId="44" borderId="42" xfId="0" applyFont="1" applyFill="1" applyBorder="1" applyAlignment="1">
      <alignment horizontal="center" vertical="center" shrinkToFit="1"/>
    </xf>
    <xf numFmtId="0" fontId="28" fillId="44" borderId="37" xfId="0" applyFont="1" applyFill="1" applyBorder="1" applyAlignment="1">
      <alignment horizontal="center" vertical="center" shrinkToFit="1"/>
    </xf>
    <xf numFmtId="0" fontId="25" fillId="44" borderId="35" xfId="0" applyFont="1" applyFill="1" applyBorder="1" applyAlignment="1">
      <alignment horizontal="center" vertical="center" shrinkToFit="1"/>
    </xf>
    <xf numFmtId="0" fontId="25" fillId="44" borderId="42" xfId="0" applyFont="1" applyFill="1" applyBorder="1" applyAlignment="1">
      <alignment horizontal="center" vertical="center" shrinkToFit="1"/>
    </xf>
    <xf numFmtId="0" fontId="25" fillId="44" borderId="37" xfId="0" applyFont="1" applyFill="1" applyBorder="1" applyAlignment="1">
      <alignment horizontal="center" vertical="center" shrinkToFit="1"/>
    </xf>
    <xf numFmtId="0" fontId="64" fillId="0" borderId="26" xfId="0" applyFont="1" applyBorder="1" applyAlignment="1">
      <alignment horizontal="center" vertical="center" shrinkToFit="1"/>
    </xf>
    <xf numFmtId="0" fontId="64" fillId="0" borderId="29" xfId="0" applyFont="1" applyBorder="1" applyAlignment="1">
      <alignment horizontal="center" vertical="center" shrinkToFit="1"/>
    </xf>
    <xf numFmtId="0" fontId="27" fillId="0" borderId="38" xfId="0" quotePrefix="1" applyFont="1" applyBorder="1" applyAlignment="1">
      <alignment horizontal="center" vertical="center"/>
    </xf>
    <xf numFmtId="0" fontId="28" fillId="0" borderId="38" xfId="0" applyFont="1" applyBorder="1" applyAlignment="1">
      <alignment vertical="center" shrinkToFit="1"/>
    </xf>
    <xf numFmtId="0" fontId="24" fillId="39" borderId="42" xfId="0" applyFont="1" applyFill="1" applyBorder="1">
      <alignment vertical="center"/>
    </xf>
    <xf numFmtId="0" fontId="28" fillId="44" borderId="20" xfId="0" applyFont="1" applyFill="1" applyBorder="1" applyAlignment="1">
      <alignment horizontal="center" vertical="center" shrinkToFit="1"/>
    </xf>
    <xf numFmtId="0" fontId="28" fillId="0" borderId="32" xfId="0" applyFont="1" applyBorder="1">
      <alignment vertical="center"/>
    </xf>
    <xf numFmtId="0" fontId="28" fillId="0" borderId="32" xfId="0" applyFont="1" applyBorder="1" applyAlignment="1">
      <alignment vertical="center" shrinkToFit="1"/>
    </xf>
    <xf numFmtId="0" fontId="28" fillId="0" borderId="45" xfId="0" applyFont="1" applyBorder="1" applyAlignment="1">
      <alignment vertical="center" shrinkToFit="1"/>
    </xf>
    <xf numFmtId="0" fontId="28" fillId="0" borderId="33" xfId="0" applyFont="1" applyBorder="1" applyAlignment="1">
      <alignment horizontal="center" vertical="center" shrinkToFit="1"/>
    </xf>
    <xf numFmtId="0" fontId="28" fillId="0" borderId="32" xfId="0" applyFont="1" applyBorder="1" applyAlignment="1">
      <alignment horizontal="center" vertical="center" shrinkToFit="1"/>
    </xf>
    <xf numFmtId="0" fontId="61" fillId="0" borderId="31" xfId="0" applyFont="1" applyBorder="1" applyAlignment="1">
      <alignment horizontal="center" vertical="center" shrinkToFit="1"/>
    </xf>
    <xf numFmtId="0" fontId="28" fillId="0" borderId="31" xfId="0" applyFont="1" applyBorder="1" applyAlignment="1">
      <alignment horizontal="center" vertical="center" shrinkToFit="1"/>
    </xf>
    <xf numFmtId="0" fontId="56" fillId="39" borderId="38" xfId="0" applyFont="1" applyFill="1" applyBorder="1" applyAlignment="1">
      <alignment horizontal="center" vertical="center"/>
    </xf>
    <xf numFmtId="0" fontId="25" fillId="67" borderId="24" xfId="0" applyFont="1" applyFill="1" applyBorder="1" applyAlignment="1">
      <alignment horizontal="center" vertical="center"/>
    </xf>
    <xf numFmtId="0" fontId="25" fillId="67" borderId="20" xfId="0" applyFont="1" applyFill="1" applyBorder="1" applyAlignment="1">
      <alignment horizontal="left" vertical="center"/>
    </xf>
    <xf numFmtId="0" fontId="25" fillId="67" borderId="25" xfId="0" applyFont="1" applyFill="1" applyBorder="1" applyAlignment="1">
      <alignment horizontal="center" vertical="center"/>
    </xf>
    <xf numFmtId="0" fontId="25" fillId="67" borderId="23" xfId="0" applyFont="1" applyFill="1" applyBorder="1" applyAlignment="1">
      <alignment horizontal="center" vertical="center"/>
    </xf>
    <xf numFmtId="0" fontId="25" fillId="67" borderId="10" xfId="0" applyFont="1" applyFill="1" applyBorder="1" applyAlignment="1">
      <alignment horizontal="left" vertical="center"/>
    </xf>
    <xf numFmtId="0" fontId="28" fillId="67" borderId="65" xfId="0" applyFont="1" applyFill="1" applyBorder="1" applyAlignment="1">
      <alignment horizontal="center" vertical="center"/>
    </xf>
    <xf numFmtId="0" fontId="28" fillId="67" borderId="35" xfId="0" applyFont="1" applyFill="1" applyBorder="1" applyAlignment="1">
      <alignment horizontal="center" vertical="center" shrinkToFit="1"/>
    </xf>
    <xf numFmtId="0" fontId="28" fillId="67" borderId="42" xfId="0" applyFont="1" applyFill="1" applyBorder="1" applyAlignment="1">
      <alignment horizontal="center" vertical="center" shrinkToFit="1"/>
    </xf>
    <xf numFmtId="0" fontId="28" fillId="67" borderId="37" xfId="0" applyFont="1" applyFill="1" applyBorder="1" applyAlignment="1">
      <alignment horizontal="center" vertical="center" shrinkToFit="1"/>
    </xf>
    <xf numFmtId="0" fontId="25" fillId="67" borderId="35" xfId="0" applyFont="1" applyFill="1" applyBorder="1" applyAlignment="1">
      <alignment horizontal="center" vertical="center" shrinkToFit="1"/>
    </xf>
    <xf numFmtId="0" fontId="25" fillId="67" borderId="42" xfId="0" applyFont="1" applyFill="1" applyBorder="1" applyAlignment="1">
      <alignment horizontal="center" vertical="center" shrinkToFit="1"/>
    </xf>
    <xf numFmtId="0" fontId="25" fillId="67" borderId="37" xfId="0" applyFont="1" applyFill="1" applyBorder="1" applyAlignment="1">
      <alignment horizontal="center" vertical="center" shrinkToFit="1"/>
    </xf>
    <xf numFmtId="0" fontId="25" fillId="62" borderId="27" xfId="0" applyFont="1" applyFill="1" applyBorder="1" applyAlignment="1">
      <alignment horizontal="center" vertical="center"/>
    </xf>
    <xf numFmtId="0" fontId="25" fillId="62" borderId="28" xfId="0" applyFont="1" applyFill="1" applyBorder="1" applyAlignment="1">
      <alignment horizontal="center" vertical="center"/>
    </xf>
    <xf numFmtId="0" fontId="28" fillId="47" borderId="29" xfId="0" applyFont="1" applyFill="1" applyBorder="1">
      <alignment vertical="center"/>
    </xf>
    <xf numFmtId="0" fontId="28" fillId="47" borderId="58" xfId="0" applyFont="1" applyFill="1" applyBorder="1" applyAlignment="1">
      <alignment horizontal="center" vertical="center"/>
    </xf>
    <xf numFmtId="0" fontId="28" fillId="47" borderId="13" xfId="0" applyFont="1" applyFill="1" applyBorder="1" applyAlignment="1">
      <alignment horizontal="center" vertical="center" shrinkToFit="1"/>
    </xf>
    <xf numFmtId="0" fontId="28" fillId="47" borderId="43" xfId="0" applyFont="1" applyFill="1" applyBorder="1" applyAlignment="1">
      <alignment horizontal="center" vertical="center" shrinkToFit="1"/>
    </xf>
    <xf numFmtId="0" fontId="28" fillId="47" borderId="29" xfId="0" applyFont="1" applyFill="1" applyBorder="1" applyAlignment="1">
      <alignment horizontal="center" vertical="center" shrinkToFit="1"/>
    </xf>
    <xf numFmtId="0" fontId="25" fillId="68" borderId="24" xfId="0" applyFont="1" applyFill="1" applyBorder="1" applyAlignment="1">
      <alignment horizontal="center" vertical="center"/>
    </xf>
    <xf numFmtId="0" fontId="25" fillId="68" borderId="20" xfId="0" applyFont="1" applyFill="1" applyBorder="1" applyAlignment="1">
      <alignment horizontal="left" vertical="center"/>
    </xf>
    <xf numFmtId="0" fontId="25" fillId="68" borderId="25" xfId="0" applyFont="1" applyFill="1" applyBorder="1" applyAlignment="1">
      <alignment horizontal="center" vertical="center"/>
    </xf>
    <xf numFmtId="0" fontId="25" fillId="68" borderId="23" xfId="0" applyFont="1" applyFill="1" applyBorder="1" applyAlignment="1">
      <alignment horizontal="center" vertical="center"/>
    </xf>
    <xf numFmtId="0" fontId="25" fillId="68" borderId="27" xfId="0" applyFont="1" applyFill="1" applyBorder="1" applyAlignment="1">
      <alignment horizontal="center" vertical="center"/>
    </xf>
    <xf numFmtId="0" fontId="25" fillId="68" borderId="28" xfId="0" applyFont="1" applyFill="1" applyBorder="1" applyAlignment="1">
      <alignment horizontal="center" vertical="center"/>
    </xf>
    <xf numFmtId="0" fontId="25" fillId="68" borderId="10" xfId="0" applyFont="1" applyFill="1" applyBorder="1" applyAlignment="1">
      <alignment horizontal="left" vertical="center"/>
    </xf>
    <xf numFmtId="0" fontId="28" fillId="68" borderId="65" xfId="0" applyFont="1" applyFill="1" applyBorder="1" applyAlignment="1">
      <alignment horizontal="center" vertical="center"/>
    </xf>
    <xf numFmtId="0" fontId="28" fillId="68" borderId="35" xfId="0" applyFont="1" applyFill="1" applyBorder="1" applyAlignment="1">
      <alignment horizontal="center" vertical="center"/>
    </xf>
    <xf numFmtId="0" fontId="28" fillId="68" borderId="42" xfId="0" applyFont="1" applyFill="1" applyBorder="1" applyAlignment="1">
      <alignment horizontal="center" vertical="center"/>
    </xf>
    <xf numFmtId="0" fontId="28" fillId="68" borderId="37" xfId="0" applyFont="1" applyFill="1" applyBorder="1" applyAlignment="1">
      <alignment horizontal="center" vertical="center"/>
    </xf>
    <xf numFmtId="0" fontId="25" fillId="68" borderId="35" xfId="0" applyFont="1" applyFill="1" applyBorder="1" applyAlignment="1">
      <alignment horizontal="center" vertical="center" shrinkToFit="1"/>
    </xf>
    <xf numFmtId="0" fontId="25" fillId="68" borderId="42" xfId="0" applyFont="1" applyFill="1" applyBorder="1" applyAlignment="1">
      <alignment horizontal="center" vertical="center" shrinkToFit="1"/>
    </xf>
    <xf numFmtId="0" fontId="25" fillId="68" borderId="37" xfId="0" applyFont="1" applyFill="1" applyBorder="1" applyAlignment="1">
      <alignment horizontal="center" vertical="center" shrinkToFit="1"/>
    </xf>
    <xf numFmtId="0" fontId="25" fillId="68" borderId="37" xfId="0" applyFont="1" applyFill="1" applyBorder="1" applyAlignment="1">
      <alignment horizontal="center" vertical="center"/>
    </xf>
    <xf numFmtId="0" fontId="28" fillId="45" borderId="65" xfId="0" applyFont="1" applyFill="1" applyBorder="1" applyAlignment="1">
      <alignment horizontal="center" vertical="center"/>
    </xf>
    <xf numFmtId="0" fontId="28" fillId="45" borderId="35" xfId="0" applyFont="1" applyFill="1" applyBorder="1" applyAlignment="1">
      <alignment horizontal="center" vertical="center"/>
    </xf>
    <xf numFmtId="0" fontId="28" fillId="45" borderId="42" xfId="0" applyFont="1" applyFill="1" applyBorder="1" applyAlignment="1">
      <alignment horizontal="center" vertical="center"/>
    </xf>
    <xf numFmtId="0" fontId="25" fillId="45" borderId="35" xfId="0" applyFont="1" applyFill="1" applyBorder="1" applyAlignment="1">
      <alignment horizontal="center" vertical="center" shrinkToFit="1"/>
    </xf>
    <xf numFmtId="0" fontId="25" fillId="45" borderId="42" xfId="0" applyFont="1" applyFill="1" applyBorder="1" applyAlignment="1">
      <alignment horizontal="center" vertical="center" shrinkToFit="1"/>
    </xf>
    <xf numFmtId="0" fontId="25" fillId="45" borderId="37" xfId="0" applyFont="1" applyFill="1" applyBorder="1" applyAlignment="1">
      <alignment horizontal="center" vertical="center" shrinkToFit="1"/>
    </xf>
    <xf numFmtId="0" fontId="28" fillId="47" borderId="13" xfId="0" applyFont="1" applyFill="1" applyBorder="1" applyAlignment="1">
      <alignment horizontal="center" vertical="center"/>
    </xf>
    <xf numFmtId="0" fontId="28" fillId="47" borderId="43" xfId="0" applyFont="1" applyFill="1" applyBorder="1" applyAlignment="1">
      <alignment horizontal="center" vertical="center"/>
    </xf>
    <xf numFmtId="0" fontId="28" fillId="47" borderId="29" xfId="0" applyFont="1" applyFill="1" applyBorder="1" applyAlignment="1">
      <alignment horizontal="center" vertical="center"/>
    </xf>
    <xf numFmtId="0" fontId="28" fillId="0" borderId="0" xfId="42" applyFont="1" applyAlignment="1">
      <alignment vertical="center"/>
    </xf>
    <xf numFmtId="0" fontId="25" fillId="35" borderId="20" xfId="0" applyFont="1" applyFill="1" applyBorder="1" applyAlignment="1">
      <alignment horizontal="left" vertical="center"/>
    </xf>
    <xf numFmtId="0" fontId="25" fillId="35" borderId="23" xfId="0" applyFont="1" applyFill="1" applyBorder="1" applyAlignment="1">
      <alignment horizontal="center" vertical="center"/>
    </xf>
    <xf numFmtId="0" fontId="25" fillId="35" borderId="28" xfId="0" applyFont="1" applyFill="1" applyBorder="1" applyAlignment="1">
      <alignment horizontal="center" vertical="center"/>
    </xf>
    <xf numFmtId="0" fontId="25" fillId="35" borderId="10" xfId="0" applyFont="1" applyFill="1" applyBorder="1" applyAlignment="1">
      <alignment horizontal="left" vertical="center"/>
    </xf>
    <xf numFmtId="0" fontId="28" fillId="35" borderId="65" xfId="0" applyFont="1" applyFill="1" applyBorder="1" applyAlignment="1">
      <alignment horizontal="center" vertical="center"/>
    </xf>
    <xf numFmtId="0" fontId="28" fillId="35" borderId="35" xfId="0" applyFont="1" applyFill="1" applyBorder="1" applyAlignment="1">
      <alignment horizontal="center" vertical="center"/>
    </xf>
    <xf numFmtId="0" fontId="28" fillId="35" borderId="42" xfId="0" applyFont="1" applyFill="1" applyBorder="1" applyAlignment="1">
      <alignment horizontal="center" vertical="center"/>
    </xf>
    <xf numFmtId="0" fontId="28" fillId="35" borderId="37" xfId="0" applyFont="1" applyFill="1" applyBorder="1" applyAlignment="1">
      <alignment horizontal="center" vertical="center"/>
    </xf>
    <xf numFmtId="0" fontId="25" fillId="35" borderId="35" xfId="0" applyFont="1" applyFill="1" applyBorder="1" applyAlignment="1">
      <alignment horizontal="center" vertical="center" shrinkToFit="1"/>
    </xf>
    <xf numFmtId="0" fontId="25" fillId="35" borderId="42" xfId="0" applyFont="1" applyFill="1" applyBorder="1" applyAlignment="1">
      <alignment horizontal="center" vertical="center" shrinkToFit="1"/>
    </xf>
    <xf numFmtId="0" fontId="25" fillId="35" borderId="37" xfId="0" applyFont="1" applyFill="1" applyBorder="1" applyAlignment="1">
      <alignment horizontal="center" vertical="center" shrinkToFit="1"/>
    </xf>
    <xf numFmtId="0" fontId="25" fillId="69" borderId="24" xfId="0" applyFont="1" applyFill="1" applyBorder="1" applyAlignment="1">
      <alignment horizontal="center" vertical="center"/>
    </xf>
    <xf numFmtId="0" fontId="25" fillId="69" borderId="20" xfId="0" applyFont="1" applyFill="1" applyBorder="1" applyAlignment="1">
      <alignment horizontal="left" vertical="center"/>
    </xf>
    <xf numFmtId="0" fontId="25" fillId="69" borderId="25" xfId="0" applyFont="1" applyFill="1" applyBorder="1" applyAlignment="1">
      <alignment horizontal="center" vertical="center"/>
    </xf>
    <xf numFmtId="0" fontId="25" fillId="69" borderId="23" xfId="0" applyFont="1" applyFill="1" applyBorder="1" applyAlignment="1">
      <alignment horizontal="center" vertical="center"/>
    </xf>
    <xf numFmtId="0" fontId="25" fillId="69" borderId="10" xfId="0" applyFont="1" applyFill="1" applyBorder="1" applyAlignment="1">
      <alignment horizontal="left" vertical="center"/>
    </xf>
    <xf numFmtId="0" fontId="28" fillId="69" borderId="65" xfId="0" applyFont="1" applyFill="1" applyBorder="1" applyAlignment="1">
      <alignment horizontal="center" vertical="center"/>
    </xf>
    <xf numFmtId="0" fontId="28" fillId="69" borderId="35" xfId="0" applyFont="1" applyFill="1" applyBorder="1" applyAlignment="1">
      <alignment horizontal="center" vertical="center"/>
    </xf>
    <xf numFmtId="0" fontId="28" fillId="69" borderId="42" xfId="0" applyFont="1" applyFill="1" applyBorder="1" applyAlignment="1">
      <alignment horizontal="center" vertical="center"/>
    </xf>
    <xf numFmtId="0" fontId="28" fillId="69" borderId="37" xfId="0" applyFont="1" applyFill="1" applyBorder="1" applyAlignment="1">
      <alignment horizontal="center" vertical="center"/>
    </xf>
    <xf numFmtId="0" fontId="25" fillId="69" borderId="35" xfId="0" applyFont="1" applyFill="1" applyBorder="1" applyAlignment="1">
      <alignment horizontal="center" vertical="center" shrinkToFit="1"/>
    </xf>
    <xf numFmtId="0" fontId="25" fillId="69" borderId="42" xfId="0" applyFont="1" applyFill="1" applyBorder="1" applyAlignment="1">
      <alignment horizontal="center" vertical="center" shrinkToFit="1"/>
    </xf>
    <xf numFmtId="0" fontId="25" fillId="69" borderId="37" xfId="0" applyFont="1" applyFill="1" applyBorder="1" applyAlignment="1">
      <alignment horizontal="center" vertical="center" shrinkToFit="1"/>
    </xf>
    <xf numFmtId="0" fontId="25" fillId="69" borderId="37" xfId="0" applyFont="1" applyFill="1" applyBorder="1" applyAlignment="1">
      <alignment horizontal="center" vertical="center"/>
    </xf>
    <xf numFmtId="0" fontId="62" fillId="0" borderId="0" xfId="0" applyFont="1" applyAlignment="1">
      <alignment horizontal="left" vertical="center"/>
    </xf>
    <xf numFmtId="0" fontId="29" fillId="0" borderId="30" xfId="0" applyFont="1" applyBorder="1">
      <alignment vertical="center"/>
    </xf>
    <xf numFmtId="0" fontId="47" fillId="38" borderId="30" xfId="67" applyFont="1" applyFill="1" applyBorder="1" applyAlignment="1">
      <alignment horizontal="center" vertical="center"/>
    </xf>
    <xf numFmtId="0" fontId="47" fillId="39" borderId="30" xfId="67" applyFont="1" applyFill="1" applyBorder="1" applyAlignment="1">
      <alignment horizontal="center" vertical="center"/>
    </xf>
    <xf numFmtId="0" fontId="47" fillId="51" borderId="30" xfId="67" applyFont="1" applyFill="1" applyBorder="1" applyAlignment="1">
      <alignment horizontal="center" vertical="center"/>
    </xf>
    <xf numFmtId="0" fontId="47" fillId="40" borderId="30" xfId="67" applyFont="1" applyFill="1" applyBorder="1" applyAlignment="1">
      <alignment horizontal="center" vertical="center"/>
    </xf>
    <xf numFmtId="0" fontId="47" fillId="41" borderId="30" xfId="67" applyFont="1" applyFill="1" applyBorder="1" applyAlignment="1">
      <alignment horizontal="center" vertical="center"/>
    </xf>
    <xf numFmtId="0" fontId="47" fillId="42" borderId="30" xfId="67" applyFont="1" applyFill="1" applyBorder="1" applyAlignment="1">
      <alignment horizontal="center" vertical="center"/>
    </xf>
    <xf numFmtId="0" fontId="24" fillId="40" borderId="42" xfId="0" applyFont="1" applyFill="1" applyBorder="1">
      <alignment vertical="center"/>
    </xf>
    <xf numFmtId="0" fontId="28" fillId="43" borderId="42" xfId="0" applyFont="1" applyFill="1" applyBorder="1" applyAlignment="1">
      <alignment horizontal="center" vertical="center"/>
    </xf>
    <xf numFmtId="0" fontId="28" fillId="43" borderId="42" xfId="0" applyFont="1" applyFill="1" applyBorder="1" applyAlignment="1">
      <alignment horizontal="center" vertical="center" shrinkToFit="1"/>
    </xf>
    <xf numFmtId="0" fontId="28" fillId="43" borderId="20" xfId="0" applyFont="1" applyFill="1" applyBorder="1" applyAlignment="1">
      <alignment horizontal="center" vertical="center" shrinkToFit="1"/>
    </xf>
    <xf numFmtId="0" fontId="25" fillId="43" borderId="35" xfId="0" applyFont="1" applyFill="1" applyBorder="1" applyAlignment="1">
      <alignment horizontal="center" vertical="center" shrinkToFit="1"/>
    </xf>
    <xf numFmtId="0" fontId="25" fillId="43" borderId="42" xfId="0" applyFont="1" applyFill="1" applyBorder="1" applyAlignment="1">
      <alignment horizontal="center" vertical="center" shrinkToFit="1"/>
    </xf>
    <xf numFmtId="0" fontId="25" fillId="43" borderId="37" xfId="0" applyFont="1" applyFill="1" applyBorder="1" applyAlignment="1">
      <alignment horizontal="center" vertical="center" shrinkToFit="1"/>
    </xf>
    <xf numFmtId="0" fontId="56" fillId="40" borderId="38" xfId="0" applyFont="1" applyFill="1" applyBorder="1" applyAlignment="1">
      <alignment horizontal="center" vertical="center"/>
    </xf>
    <xf numFmtId="0" fontId="69" fillId="0" borderId="0" xfId="0" applyFont="1">
      <alignment vertical="center"/>
    </xf>
    <xf numFmtId="177" fontId="36" fillId="0" borderId="0" xfId="0" applyNumberFormat="1" applyFont="1" applyAlignment="1">
      <alignment horizontal="center" vertical="center"/>
    </xf>
    <xf numFmtId="180" fontId="36" fillId="0" borderId="0" xfId="0" applyNumberFormat="1" applyFont="1" applyAlignment="1">
      <alignment horizontal="center" vertical="center"/>
    </xf>
    <xf numFmtId="0" fontId="24" fillId="66" borderId="0" xfId="0" applyFont="1" applyFill="1" applyAlignment="1">
      <alignment horizontal="left" vertical="center"/>
    </xf>
    <xf numFmtId="0" fontId="36" fillId="66" borderId="0" xfId="0" applyFont="1" applyFill="1" applyAlignment="1">
      <alignment horizontal="left" vertical="center"/>
    </xf>
    <xf numFmtId="177" fontId="35" fillId="61" borderId="0" xfId="0" applyNumberFormat="1" applyFont="1" applyFill="1" applyAlignment="1">
      <alignment horizontal="center" vertical="center"/>
    </xf>
    <xf numFmtId="180" fontId="35" fillId="61" borderId="0" xfId="0" applyNumberFormat="1" applyFont="1" applyFill="1" applyAlignment="1">
      <alignment horizontal="center" vertical="center"/>
    </xf>
    <xf numFmtId="0" fontId="35" fillId="61" borderId="0" xfId="0" applyFont="1" applyFill="1" applyAlignment="1">
      <alignment horizontal="center" vertical="center"/>
    </xf>
    <xf numFmtId="0" fontId="24" fillId="61" borderId="0" xfId="0" applyFont="1" applyFill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6" fillId="66" borderId="0" xfId="0" applyFont="1" applyFill="1" applyAlignment="1">
      <alignment horizontal="left" vertical="center" shrinkToFit="1"/>
    </xf>
    <xf numFmtId="0" fontId="36" fillId="66" borderId="0" xfId="0" applyFont="1" applyFill="1">
      <alignment vertical="center"/>
    </xf>
    <xf numFmtId="0" fontId="41" fillId="66" borderId="0" xfId="42" applyFont="1" applyFill="1" applyAlignment="1">
      <alignment horizontal="center" vertical="center"/>
    </xf>
    <xf numFmtId="0" fontId="37" fillId="66" borderId="0" xfId="0" applyFont="1" applyFill="1">
      <alignment vertical="center"/>
    </xf>
    <xf numFmtId="0" fontId="30" fillId="66" borderId="0" xfId="0" applyFont="1" applyFill="1">
      <alignment vertical="center"/>
    </xf>
    <xf numFmtId="0" fontId="62" fillId="66" borderId="0" xfId="0" applyFont="1" applyFill="1">
      <alignment vertical="center"/>
    </xf>
    <xf numFmtId="0" fontId="29" fillId="66" borderId="0" xfId="0" applyFont="1" applyFill="1">
      <alignment vertical="center"/>
    </xf>
    <xf numFmtId="0" fontId="29" fillId="66" borderId="0" xfId="0" applyFont="1" applyFill="1" applyAlignment="1">
      <alignment horizontal="left" vertical="center"/>
    </xf>
    <xf numFmtId="0" fontId="24" fillId="66" borderId="0" xfId="0" applyFont="1" applyFill="1">
      <alignment vertical="center"/>
    </xf>
    <xf numFmtId="0" fontId="53" fillId="66" borderId="0" xfId="0" applyFont="1" applyFill="1" applyAlignment="1">
      <alignment horizontal="left" vertical="center"/>
    </xf>
    <xf numFmtId="0" fontId="53" fillId="66" borderId="0" xfId="0" applyFont="1" applyFill="1">
      <alignment vertical="center"/>
    </xf>
    <xf numFmtId="0" fontId="36" fillId="66" borderId="0" xfId="0" applyFont="1" applyFill="1" applyAlignment="1">
      <alignment horizontal="center" vertical="center"/>
    </xf>
    <xf numFmtId="0" fontId="36" fillId="66" borderId="0" xfId="0" applyFont="1" applyFill="1" applyAlignment="1">
      <alignment horizontal="center" vertical="center" shrinkToFit="1"/>
    </xf>
    <xf numFmtId="0" fontId="25" fillId="43" borderId="27" xfId="0" applyFont="1" applyFill="1" applyBorder="1" applyAlignment="1">
      <alignment horizontal="center" vertical="center"/>
    </xf>
    <xf numFmtId="0" fontId="25" fillId="43" borderId="28" xfId="0" applyFont="1" applyFill="1" applyBorder="1" applyAlignment="1">
      <alignment horizontal="center" vertical="center"/>
    </xf>
    <xf numFmtId="0" fontId="25" fillId="70" borderId="27" xfId="0" applyFont="1" applyFill="1" applyBorder="1" applyAlignment="1">
      <alignment horizontal="center" vertical="center"/>
    </xf>
    <xf numFmtId="0" fontId="25" fillId="70" borderId="28" xfId="0" applyFont="1" applyFill="1" applyBorder="1" applyAlignment="1">
      <alignment horizontal="center" vertical="center"/>
    </xf>
    <xf numFmtId="0" fontId="28" fillId="71" borderId="29" xfId="0" applyFont="1" applyFill="1" applyBorder="1">
      <alignment vertical="center"/>
    </xf>
    <xf numFmtId="0" fontId="28" fillId="71" borderId="58" xfId="0" applyFont="1" applyFill="1" applyBorder="1" applyAlignment="1">
      <alignment horizontal="center" vertical="center"/>
    </xf>
    <xf numFmtId="0" fontId="28" fillId="71" borderId="13" xfId="0" applyFont="1" applyFill="1" applyBorder="1" applyAlignment="1">
      <alignment horizontal="center" vertical="center"/>
    </xf>
    <xf numFmtId="0" fontId="28" fillId="71" borderId="43" xfId="0" applyFont="1" applyFill="1" applyBorder="1" applyAlignment="1">
      <alignment horizontal="center" vertical="center"/>
    </xf>
    <xf numFmtId="0" fontId="28" fillId="71" borderId="29" xfId="0" applyFont="1" applyFill="1" applyBorder="1" applyAlignment="1">
      <alignment horizontal="center" vertical="center"/>
    </xf>
    <xf numFmtId="0" fontId="59" fillId="0" borderId="0" xfId="42" applyFont="1" applyFill="1" applyAlignment="1">
      <alignment horizontal="center" vertical="center"/>
    </xf>
    <xf numFmtId="0" fontId="24" fillId="0" borderId="0" xfId="0" applyFont="1" applyAlignment="1">
      <alignment horizontal="left" vertical="center" shrinkToFit="1"/>
    </xf>
    <xf numFmtId="0" fontId="36" fillId="0" borderId="0" xfId="0" applyFont="1" applyAlignment="1">
      <alignment horizontal="left" vertical="center" shrinkToFit="1"/>
    </xf>
    <xf numFmtId="0" fontId="70" fillId="61" borderId="0" xfId="0" applyFont="1" applyFill="1">
      <alignment vertical="center"/>
    </xf>
    <xf numFmtId="180" fontId="71" fillId="0" borderId="23" xfId="0" applyNumberFormat="1" applyFont="1" applyBorder="1" applyAlignment="1">
      <alignment horizontal="center" vertical="center"/>
    </xf>
    <xf numFmtId="180" fontId="71" fillId="0" borderId="38" xfId="0" applyNumberFormat="1" applyFont="1" applyBorder="1" applyAlignment="1">
      <alignment horizontal="center" vertical="center"/>
    </xf>
    <xf numFmtId="177" fontId="71" fillId="65" borderId="44" xfId="0" applyNumberFormat="1" applyFont="1" applyFill="1" applyBorder="1" applyAlignment="1">
      <alignment horizontal="center" vertical="center"/>
    </xf>
    <xf numFmtId="0" fontId="29" fillId="0" borderId="63" xfId="0" applyFont="1" applyBorder="1" applyAlignment="1">
      <alignment horizontal="left" vertical="center" shrinkToFit="1"/>
    </xf>
    <xf numFmtId="0" fontId="29" fillId="0" borderId="63" xfId="0" applyFont="1" applyBorder="1" applyAlignment="1">
      <alignment horizontal="left" vertical="center" wrapText="1" shrinkToFit="1"/>
    </xf>
    <xf numFmtId="0" fontId="46" fillId="0" borderId="63" xfId="0" applyFont="1" applyBorder="1" applyAlignment="1">
      <alignment horizontal="left" vertical="center" wrapText="1" shrinkToFit="1"/>
    </xf>
    <xf numFmtId="0" fontId="24" fillId="37" borderId="42" xfId="0" applyFont="1" applyFill="1" applyBorder="1" applyAlignment="1">
      <alignment horizontal="center" vertical="center"/>
    </xf>
    <xf numFmtId="0" fontId="53" fillId="0" borderId="0" xfId="44" applyFont="1" applyAlignment="1">
      <alignment horizontal="center" vertical="center"/>
    </xf>
    <xf numFmtId="0" fontId="53" fillId="0" borderId="0" xfId="44" applyFont="1" applyAlignment="1">
      <alignment horizontal="left" vertical="center"/>
    </xf>
    <xf numFmtId="178" fontId="24" fillId="46" borderId="21" xfId="44" applyNumberFormat="1" applyFont="1" applyFill="1" applyBorder="1" applyAlignment="1">
      <alignment horizontal="center" vertical="center" shrinkToFit="1"/>
    </xf>
    <xf numFmtId="176" fontId="49" fillId="46" borderId="22" xfId="44" applyNumberFormat="1" applyFont="1" applyFill="1" applyBorder="1" applyAlignment="1">
      <alignment horizontal="center" vertical="center" shrinkToFit="1"/>
    </xf>
    <xf numFmtId="176" fontId="24" fillId="0" borderId="0" xfId="44" applyNumberFormat="1" applyFont="1" applyAlignment="1">
      <alignment vertical="center"/>
    </xf>
    <xf numFmtId="176" fontId="24" fillId="0" borderId="0" xfId="44" applyNumberFormat="1" applyFont="1" applyAlignment="1">
      <alignment vertical="center" shrinkToFit="1"/>
    </xf>
    <xf numFmtId="0" fontId="53" fillId="0" borderId="0" xfId="44" applyFont="1" applyAlignment="1">
      <alignment horizontal="left" vertical="center" shrinkToFit="1"/>
    </xf>
    <xf numFmtId="0" fontId="53" fillId="72" borderId="0" xfId="44" applyFont="1" applyFill="1" applyAlignment="1">
      <alignment horizontal="center" vertical="center" shrinkToFit="1"/>
    </xf>
    <xf numFmtId="0" fontId="53" fillId="72" borderId="0" xfId="44" applyFont="1" applyFill="1" applyAlignment="1">
      <alignment horizontal="left" vertical="center" shrinkToFit="1"/>
    </xf>
    <xf numFmtId="0" fontId="53" fillId="72" borderId="0" xfId="44" applyFont="1" applyFill="1" applyAlignment="1">
      <alignment horizontal="left" vertical="center"/>
    </xf>
    <xf numFmtId="0" fontId="68" fillId="0" borderId="30" xfId="0" applyFont="1" applyFill="1" applyBorder="1" applyAlignment="1">
      <alignment horizontal="center" vertical="center"/>
    </xf>
    <xf numFmtId="0" fontId="68" fillId="0" borderId="30" xfId="0" applyFont="1" applyFill="1" applyBorder="1">
      <alignment vertical="center"/>
    </xf>
    <xf numFmtId="0" fontId="68" fillId="0" borderId="30" xfId="0" applyFont="1" applyFill="1" applyBorder="1" applyAlignment="1">
      <alignment vertical="center" shrinkToFit="1"/>
    </xf>
    <xf numFmtId="0" fontId="68" fillId="0" borderId="0" xfId="44" applyFont="1" applyFill="1" applyAlignment="1">
      <alignment horizontal="center" vertical="center" shrinkToFit="1"/>
    </xf>
    <xf numFmtId="177" fontId="68" fillId="0" borderId="30" xfId="44" applyNumberFormat="1" applyFont="1" applyFill="1" applyBorder="1" applyAlignment="1">
      <alignment horizontal="center" vertical="center" shrinkToFit="1"/>
    </xf>
    <xf numFmtId="0" fontId="24" fillId="56" borderId="0" xfId="67" applyFont="1" applyFill="1">
      <alignment vertical="center"/>
    </xf>
    <xf numFmtId="0" fontId="24" fillId="64" borderId="21" xfId="67" applyFont="1" applyFill="1" applyBorder="1">
      <alignment vertical="center"/>
    </xf>
    <xf numFmtId="0" fontId="47" fillId="64" borderId="30" xfId="67" applyFont="1" applyFill="1" applyBorder="1">
      <alignment vertical="center"/>
    </xf>
    <xf numFmtId="0" fontId="47" fillId="64" borderId="30" xfId="67" applyFont="1" applyFill="1" applyBorder="1" applyAlignment="1">
      <alignment vertical="center" shrinkToFit="1"/>
    </xf>
    <xf numFmtId="0" fontId="24" fillId="64" borderId="17" xfId="67" applyFont="1" applyFill="1" applyBorder="1">
      <alignment vertical="center"/>
    </xf>
    <xf numFmtId="0" fontId="24" fillId="64" borderId="30" xfId="67" applyFont="1" applyFill="1" applyBorder="1">
      <alignment vertical="center"/>
    </xf>
    <xf numFmtId="0" fontId="44" fillId="64" borderId="30" xfId="67" applyFont="1" applyFill="1" applyBorder="1" applyAlignment="1">
      <alignment horizontal="center" vertical="center"/>
    </xf>
    <xf numFmtId="0" fontId="47" fillId="64" borderId="30" xfId="67" applyFont="1" applyFill="1" applyBorder="1" applyAlignment="1">
      <alignment horizontal="center" vertical="center"/>
    </xf>
    <xf numFmtId="0" fontId="24" fillId="64" borderId="30" xfId="67" applyFont="1" applyFill="1" applyBorder="1" applyAlignment="1">
      <alignment horizontal="center" vertical="center"/>
    </xf>
    <xf numFmtId="0" fontId="60" fillId="0" borderId="0" xfId="42" applyFont="1" applyAlignment="1">
      <alignment vertical="center"/>
    </xf>
    <xf numFmtId="0" fontId="68" fillId="52" borderId="30" xfId="44" applyFont="1" applyFill="1" applyBorder="1">
      <alignment vertical="center"/>
    </xf>
    <xf numFmtId="177" fontId="24" fillId="0" borderId="0" xfId="0" applyNumberFormat="1" applyFont="1" applyBorder="1" applyAlignment="1">
      <alignment horizontal="center" vertical="center"/>
    </xf>
    <xf numFmtId="180" fontId="24" fillId="0" borderId="0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center" shrinkToFit="1"/>
    </xf>
    <xf numFmtId="0" fontId="24" fillId="0" borderId="0" xfId="0" applyFont="1" applyBorder="1" applyAlignment="1">
      <alignment horizontal="left" vertical="center"/>
    </xf>
    <xf numFmtId="177" fontId="62" fillId="66" borderId="0" xfId="0" applyNumberFormat="1" applyFont="1" applyFill="1" applyBorder="1" applyAlignment="1">
      <alignment horizontal="center" vertical="center"/>
    </xf>
    <xf numFmtId="0" fontId="62" fillId="66" borderId="0" xfId="0" applyFont="1" applyFill="1" applyBorder="1" applyAlignment="1">
      <alignment horizontal="center" vertical="center"/>
    </xf>
    <xf numFmtId="177" fontId="62" fillId="66" borderId="0" xfId="0" applyNumberFormat="1" applyFont="1" applyFill="1" applyBorder="1" applyAlignment="1">
      <alignment horizontal="center" vertical="center" shrinkToFit="1"/>
    </xf>
    <xf numFmtId="0" fontId="62" fillId="66" borderId="0" xfId="0" applyFont="1" applyFill="1" applyBorder="1" applyAlignment="1">
      <alignment horizontal="left" vertical="center"/>
    </xf>
    <xf numFmtId="177" fontId="24" fillId="0" borderId="33" xfId="0" applyNumberFormat="1" applyFont="1" applyBorder="1" applyAlignment="1">
      <alignment horizontal="center" vertical="center"/>
    </xf>
    <xf numFmtId="180" fontId="24" fillId="0" borderId="45" xfId="0" applyNumberFormat="1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/>
    </xf>
    <xf numFmtId="0" fontId="29" fillId="0" borderId="67" xfId="0" applyFont="1" applyBorder="1" applyAlignment="1">
      <alignment horizontal="left" vertical="center" shrinkToFit="1"/>
    </xf>
    <xf numFmtId="177" fontId="71" fillId="49" borderId="68" xfId="0" applyNumberFormat="1" applyFont="1" applyFill="1" applyBorder="1" applyAlignment="1">
      <alignment horizontal="center" vertical="center"/>
    </xf>
    <xf numFmtId="180" fontId="71" fillId="0" borderId="49" xfId="0" applyNumberFormat="1" applyFont="1" applyBorder="1" applyAlignment="1">
      <alignment horizontal="center" vertical="center"/>
    </xf>
    <xf numFmtId="0" fontId="24" fillId="37" borderId="69" xfId="0" applyFont="1" applyFill="1" applyBorder="1" applyAlignment="1">
      <alignment horizontal="centerContinuous" vertical="center"/>
    </xf>
    <xf numFmtId="0" fontId="24" fillId="37" borderId="70" xfId="0" applyFont="1" applyFill="1" applyBorder="1" applyAlignment="1">
      <alignment horizontal="centerContinuous" vertical="center"/>
    </xf>
    <xf numFmtId="0" fontId="24" fillId="37" borderId="70" xfId="0" applyFont="1" applyFill="1" applyBorder="1" applyAlignment="1">
      <alignment horizontal="center" vertical="center"/>
    </xf>
    <xf numFmtId="0" fontId="24" fillId="39" borderId="70" xfId="0" applyFont="1" applyFill="1" applyBorder="1" applyAlignment="1">
      <alignment horizontal="center" vertical="center"/>
    </xf>
    <xf numFmtId="0" fontId="24" fillId="39" borderId="71" xfId="0" applyFont="1" applyFill="1" applyBorder="1" applyAlignment="1">
      <alignment horizontal="center" vertical="center"/>
    </xf>
    <xf numFmtId="0" fontId="24" fillId="37" borderId="68" xfId="0" applyFont="1" applyFill="1" applyBorder="1" applyAlignment="1">
      <alignment horizontal="center" vertical="center"/>
    </xf>
    <xf numFmtId="0" fontId="24" fillId="37" borderId="17" xfId="0" applyFont="1" applyFill="1" applyBorder="1" applyAlignment="1">
      <alignment horizontal="center" vertical="center"/>
    </xf>
    <xf numFmtId="0" fontId="24" fillId="37" borderId="49" xfId="0" applyFont="1" applyFill="1" applyBorder="1" applyAlignment="1">
      <alignment horizontal="center" vertical="center"/>
    </xf>
    <xf numFmtId="0" fontId="24" fillId="65" borderId="68" xfId="0" applyFont="1" applyFill="1" applyBorder="1" applyAlignment="1">
      <alignment horizontal="centerContinuous" vertical="center"/>
    </xf>
    <xf numFmtId="0" fontId="24" fillId="65" borderId="17" xfId="0" applyFont="1" applyFill="1" applyBorder="1" applyAlignment="1">
      <alignment horizontal="centerContinuous" vertical="center"/>
    </xf>
    <xf numFmtId="0" fontId="24" fillId="38" borderId="17" xfId="0" applyFont="1" applyFill="1" applyBorder="1" applyAlignment="1">
      <alignment horizontal="center" vertical="center"/>
    </xf>
    <xf numFmtId="0" fontId="24" fillId="39" borderId="17" xfId="0" applyFont="1" applyFill="1" applyBorder="1" applyAlignment="1">
      <alignment horizontal="center" vertical="center"/>
    </xf>
    <xf numFmtId="0" fontId="24" fillId="39" borderId="49" xfId="0" applyFont="1" applyFill="1" applyBorder="1" applyAlignment="1">
      <alignment horizontal="center" vertical="center"/>
    </xf>
    <xf numFmtId="0" fontId="24" fillId="37" borderId="72" xfId="0" applyFont="1" applyFill="1" applyBorder="1" applyAlignment="1">
      <alignment horizontal="center" vertical="center"/>
    </xf>
    <xf numFmtId="0" fontId="24" fillId="41" borderId="22" xfId="0" applyFont="1" applyFill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4" fillId="56" borderId="36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Continuous" vertical="center"/>
    </xf>
    <xf numFmtId="177" fontId="71" fillId="49" borderId="35" xfId="0" applyNumberFormat="1" applyFont="1" applyFill="1" applyBorder="1" applyAlignment="1">
      <alignment horizontal="center" vertical="center"/>
    </xf>
    <xf numFmtId="180" fontId="71" fillId="0" borderId="20" xfId="0" applyNumberFormat="1" applyFont="1" applyBorder="1" applyAlignment="1">
      <alignment horizontal="center" vertical="center"/>
    </xf>
    <xf numFmtId="0" fontId="24" fillId="41" borderId="35" xfId="0" applyFont="1" applyFill="1" applyBorder="1" applyAlignment="1">
      <alignment horizontal="center" vertical="center"/>
    </xf>
    <xf numFmtId="0" fontId="24" fillId="41" borderId="42" xfId="0" applyFont="1" applyFill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72" fillId="0" borderId="35" xfId="0" applyFont="1" applyBorder="1" applyAlignment="1">
      <alignment horizontal="centerContinuous" vertical="center"/>
    </xf>
    <xf numFmtId="0" fontId="24" fillId="0" borderId="42" xfId="0" applyFont="1" applyBorder="1" applyAlignment="1">
      <alignment horizontal="centerContinuous" vertical="center"/>
    </xf>
    <xf numFmtId="0" fontId="72" fillId="0" borderId="42" xfId="0" applyFont="1" applyBorder="1" applyAlignment="1">
      <alignment horizontal="centerContinuous" vertical="center"/>
    </xf>
    <xf numFmtId="0" fontId="24" fillId="0" borderId="37" xfId="0" applyFont="1" applyBorder="1" applyAlignment="1">
      <alignment horizontal="centerContinuous" vertical="center"/>
    </xf>
    <xf numFmtId="0" fontId="24" fillId="37" borderId="35" xfId="0" applyFont="1" applyFill="1" applyBorder="1" applyAlignment="1">
      <alignment horizontal="center" vertical="center"/>
    </xf>
    <xf numFmtId="20" fontId="53" fillId="37" borderId="42" xfId="0" applyNumberFormat="1" applyFont="1" applyFill="1" applyBorder="1" applyAlignment="1">
      <alignment horizontal="center" vertical="center"/>
    </xf>
    <xf numFmtId="20" fontId="53" fillId="37" borderId="20" xfId="0" applyNumberFormat="1" applyFont="1" applyFill="1" applyBorder="1" applyAlignment="1">
      <alignment horizontal="center" vertical="center"/>
    </xf>
    <xf numFmtId="0" fontId="24" fillId="37" borderId="37" xfId="0" applyFont="1" applyFill="1" applyBorder="1" applyAlignment="1">
      <alignment horizontal="center" vertical="center"/>
    </xf>
    <xf numFmtId="177" fontId="71" fillId="49" borderId="33" xfId="0" applyNumberFormat="1" applyFont="1" applyFill="1" applyBorder="1" applyAlignment="1">
      <alignment horizontal="center" vertical="center"/>
    </xf>
    <xf numFmtId="180" fontId="71" fillId="0" borderId="45" xfId="0" applyNumberFormat="1" applyFont="1" applyBorder="1" applyAlignment="1">
      <alignment horizontal="center" vertical="center"/>
    </xf>
    <xf numFmtId="0" fontId="24" fillId="56" borderId="33" xfId="0" applyFont="1" applyFill="1" applyBorder="1" applyAlignment="1">
      <alignment horizontal="center" vertical="center"/>
    </xf>
    <xf numFmtId="0" fontId="24" fillId="56" borderId="32" xfId="0" applyFont="1" applyFill="1" applyBorder="1" applyAlignment="1">
      <alignment horizontal="center" vertical="center"/>
    </xf>
    <xf numFmtId="0" fontId="24" fillId="42" borderId="32" xfId="0" applyFont="1" applyFill="1" applyBorder="1" applyAlignment="1">
      <alignment horizontal="center" vertical="center"/>
    </xf>
    <xf numFmtId="0" fontId="24" fillId="64" borderId="31" xfId="0" applyFont="1" applyFill="1" applyBorder="1" applyAlignment="1">
      <alignment horizontal="center" vertical="center"/>
    </xf>
    <xf numFmtId="0" fontId="24" fillId="37" borderId="33" xfId="0" applyFont="1" applyFill="1" applyBorder="1" applyAlignment="1">
      <alignment horizontal="center" vertical="center"/>
    </xf>
    <xf numFmtId="0" fontId="24" fillId="37" borderId="32" xfId="0" applyFont="1" applyFill="1" applyBorder="1" applyAlignment="1">
      <alignment horizontal="center" vertical="center"/>
    </xf>
    <xf numFmtId="0" fontId="24" fillId="37" borderId="45" xfId="0" applyFont="1" applyFill="1" applyBorder="1" applyAlignment="1">
      <alignment horizontal="center" vertical="center"/>
    </xf>
    <xf numFmtId="0" fontId="24" fillId="37" borderId="31" xfId="0" applyFont="1" applyFill="1" applyBorder="1" applyAlignment="1">
      <alignment horizontal="center" vertical="center"/>
    </xf>
    <xf numFmtId="0" fontId="24" fillId="56" borderId="35" xfId="0" applyFont="1" applyFill="1" applyBorder="1" applyAlignment="1">
      <alignment horizontal="center" vertical="center"/>
    </xf>
    <xf numFmtId="0" fontId="24" fillId="56" borderId="42" xfId="0" applyFont="1" applyFill="1" applyBorder="1" applyAlignment="1">
      <alignment horizontal="center" vertical="center"/>
    </xf>
    <xf numFmtId="0" fontId="73" fillId="0" borderId="42" xfId="0" applyFont="1" applyBorder="1" applyAlignment="1">
      <alignment horizontal="centerContinuous" vertical="center"/>
    </xf>
    <xf numFmtId="0" fontId="29" fillId="0" borderId="37" xfId="0" applyFont="1" applyBorder="1" applyAlignment="1">
      <alignment horizontal="centerContinuous" vertical="center"/>
    </xf>
    <xf numFmtId="0" fontId="35" fillId="63" borderId="24" xfId="0" applyFont="1" applyFill="1" applyBorder="1" applyAlignment="1">
      <alignment horizontal="centerContinuous" vertical="center"/>
    </xf>
    <xf numFmtId="0" fontId="35" fillId="63" borderId="65" xfId="0" applyFont="1" applyFill="1" applyBorder="1" applyAlignment="1">
      <alignment horizontal="centerContinuous" vertical="center"/>
    </xf>
    <xf numFmtId="0" fontId="35" fillId="63" borderId="18" xfId="0" applyFont="1" applyFill="1" applyBorder="1" applyAlignment="1">
      <alignment horizontal="centerContinuous" vertical="center"/>
    </xf>
    <xf numFmtId="0" fontId="35" fillId="63" borderId="19" xfId="0" applyFont="1" applyFill="1" applyBorder="1" applyAlignment="1">
      <alignment horizontal="centerContinuous" vertical="center"/>
    </xf>
    <xf numFmtId="0" fontId="24" fillId="38" borderId="33" xfId="0" applyFont="1" applyFill="1" applyBorder="1" applyAlignment="1">
      <alignment horizontal="center" vertical="center"/>
    </xf>
    <xf numFmtId="0" fontId="24" fillId="38" borderId="32" xfId="0" applyFont="1" applyFill="1" applyBorder="1" applyAlignment="1">
      <alignment horizontal="center" vertical="center"/>
    </xf>
    <xf numFmtId="0" fontId="24" fillId="39" borderId="31" xfId="0" applyFont="1" applyFill="1" applyBorder="1" applyAlignment="1">
      <alignment horizontal="center" vertical="center"/>
    </xf>
    <xf numFmtId="0" fontId="24" fillId="39" borderId="33" xfId="0" applyFont="1" applyFill="1" applyBorder="1" applyAlignment="1">
      <alignment horizontal="center" vertical="center"/>
    </xf>
    <xf numFmtId="0" fontId="24" fillId="39" borderId="32" xfId="0" applyFont="1" applyFill="1" applyBorder="1" applyAlignment="1">
      <alignment horizontal="center" vertical="center"/>
    </xf>
    <xf numFmtId="0" fontId="24" fillId="39" borderId="45" xfId="0" applyFont="1" applyFill="1" applyBorder="1" applyAlignment="1">
      <alignment horizontal="center" vertical="center"/>
    </xf>
    <xf numFmtId="0" fontId="24" fillId="40" borderId="33" xfId="0" applyFont="1" applyFill="1" applyBorder="1" applyAlignment="1">
      <alignment horizontal="center" vertical="center"/>
    </xf>
    <xf numFmtId="0" fontId="24" fillId="40" borderId="32" xfId="0" applyFont="1" applyFill="1" applyBorder="1" applyAlignment="1">
      <alignment horizontal="center" vertical="center"/>
    </xf>
    <xf numFmtId="0" fontId="24" fillId="0" borderId="36" xfId="0" applyFont="1" applyBorder="1" applyAlignment="1">
      <alignment horizontal="centerContinuous" vertical="center"/>
    </xf>
    <xf numFmtId="0" fontId="24" fillId="0" borderId="26" xfId="0" applyFont="1" applyBorder="1" applyAlignment="1">
      <alignment horizontal="centerContinuous" vertical="center"/>
    </xf>
    <xf numFmtId="0" fontId="24" fillId="37" borderId="20" xfId="0" applyFont="1" applyFill="1" applyBorder="1" applyAlignment="1">
      <alignment horizontal="center" vertical="center"/>
    </xf>
    <xf numFmtId="0" fontId="24" fillId="0" borderId="33" xfId="0" applyFont="1" applyBorder="1" applyAlignment="1">
      <alignment horizontal="centerContinuous" vertical="center"/>
    </xf>
    <xf numFmtId="0" fontId="24" fillId="39" borderId="33" xfId="0" applyFont="1" applyFill="1" applyBorder="1" applyAlignment="1">
      <alignment horizontal="centerContinuous" vertical="center"/>
    </xf>
    <xf numFmtId="0" fontId="24" fillId="40" borderId="31" xfId="0" applyFont="1" applyFill="1" applyBorder="1" applyAlignment="1">
      <alignment horizontal="center" vertical="center"/>
    </xf>
    <xf numFmtId="177" fontId="71" fillId="65" borderId="73" xfId="0" applyNumberFormat="1" applyFont="1" applyFill="1" applyBorder="1" applyAlignment="1">
      <alignment horizontal="center" vertical="center"/>
    </xf>
    <xf numFmtId="180" fontId="71" fillId="0" borderId="47" xfId="0" applyNumberFormat="1" applyFont="1" applyBorder="1" applyAlignment="1">
      <alignment horizontal="center" vertical="center"/>
    </xf>
    <xf numFmtId="0" fontId="24" fillId="0" borderId="73" xfId="0" applyFont="1" applyBorder="1" applyAlignment="1">
      <alignment horizontal="centerContinuous" vertical="center"/>
    </xf>
    <xf numFmtId="0" fontId="24" fillId="0" borderId="21" xfId="0" applyFont="1" applyBorder="1" applyAlignment="1">
      <alignment horizontal="centerContinuous" vertical="center"/>
    </xf>
    <xf numFmtId="0" fontId="24" fillId="0" borderId="74" xfId="0" applyFont="1" applyBorder="1" applyAlignment="1">
      <alignment horizontal="centerContinuous" vertical="center"/>
    </xf>
    <xf numFmtId="0" fontId="24" fillId="37" borderId="73" xfId="0" applyFont="1" applyFill="1" applyBorder="1" applyAlignment="1">
      <alignment horizontal="center" vertical="center"/>
    </xf>
    <xf numFmtId="0" fontId="24" fillId="37" borderId="21" xfId="0" applyFont="1" applyFill="1" applyBorder="1" applyAlignment="1">
      <alignment horizontal="center" vertical="center"/>
    </xf>
    <xf numFmtId="0" fontId="24" fillId="37" borderId="47" xfId="0" applyFont="1" applyFill="1" applyBorder="1" applyAlignment="1">
      <alignment horizontal="center" vertical="center"/>
    </xf>
    <xf numFmtId="0" fontId="24" fillId="37" borderId="74" xfId="0" applyFont="1" applyFill="1" applyBorder="1" applyAlignment="1">
      <alignment horizontal="center" vertical="center"/>
    </xf>
    <xf numFmtId="177" fontId="71" fillId="65" borderId="36" xfId="0" applyNumberFormat="1" applyFont="1" applyFill="1" applyBorder="1" applyAlignment="1">
      <alignment horizontal="center" vertical="center"/>
    </xf>
    <xf numFmtId="177" fontId="71" fillId="65" borderId="35" xfId="0" applyNumberFormat="1" applyFont="1" applyFill="1" applyBorder="1" applyAlignment="1">
      <alignment horizontal="center" vertical="center"/>
    </xf>
    <xf numFmtId="0" fontId="35" fillId="66" borderId="35" xfId="0" applyFont="1" applyFill="1" applyBorder="1" applyAlignment="1">
      <alignment horizontal="center" vertical="center"/>
    </xf>
    <xf numFmtId="0" fontId="35" fillId="66" borderId="42" xfId="0" applyFont="1" applyFill="1" applyBorder="1" applyAlignment="1">
      <alignment horizontal="center" vertical="center"/>
    </xf>
    <xf numFmtId="0" fontId="24" fillId="0" borderId="35" xfId="0" applyFont="1" applyBorder="1" applyAlignment="1">
      <alignment horizontal="centerContinuous" vertical="center"/>
    </xf>
    <xf numFmtId="177" fontId="71" fillId="65" borderId="33" xfId="0" applyNumberFormat="1" applyFont="1" applyFill="1" applyBorder="1" applyAlignment="1">
      <alignment horizontal="center" vertical="center"/>
    </xf>
    <xf numFmtId="0" fontId="24" fillId="0" borderId="32" xfId="0" applyFont="1" applyBorder="1" applyAlignment="1">
      <alignment horizontal="centerContinuous" vertical="center"/>
    </xf>
    <xf numFmtId="0" fontId="24" fillId="0" borderId="31" xfId="0" applyFont="1" applyBorder="1" applyAlignment="1">
      <alignment horizontal="centerContinuous" vertical="center"/>
    </xf>
    <xf numFmtId="177" fontId="71" fillId="36" borderId="73" xfId="0" applyNumberFormat="1" applyFont="1" applyFill="1" applyBorder="1" applyAlignment="1">
      <alignment horizontal="center" vertical="center"/>
    </xf>
    <xf numFmtId="0" fontId="24" fillId="40" borderId="73" xfId="0" applyFont="1" applyFill="1" applyBorder="1" applyAlignment="1">
      <alignment horizontal="center" vertical="center"/>
    </xf>
    <xf numFmtId="0" fontId="24" fillId="39" borderId="21" xfId="0" applyFont="1" applyFill="1" applyBorder="1" applyAlignment="1">
      <alignment horizontal="center" vertical="center"/>
    </xf>
    <xf numFmtId="0" fontId="24" fillId="38" borderId="21" xfId="0" applyFont="1" applyFill="1" applyBorder="1" applyAlignment="1">
      <alignment horizontal="center" vertical="center"/>
    </xf>
    <xf numFmtId="0" fontId="35" fillId="63" borderId="21" xfId="0" applyFont="1" applyFill="1" applyBorder="1" applyAlignment="1">
      <alignment horizontal="centerContinuous" vertical="center"/>
    </xf>
    <xf numFmtId="0" fontId="24" fillId="0" borderId="74" xfId="0" applyFont="1" applyBorder="1" applyAlignment="1">
      <alignment horizontal="center" vertical="center"/>
    </xf>
    <xf numFmtId="0" fontId="35" fillId="66" borderId="36" xfId="0" applyFont="1" applyFill="1" applyBorder="1" applyAlignment="1">
      <alignment horizontal="center" vertical="center"/>
    </xf>
    <xf numFmtId="0" fontId="35" fillId="66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39" borderId="73" xfId="0" applyFont="1" applyFill="1" applyBorder="1" applyAlignment="1">
      <alignment horizontal="center" vertical="center"/>
    </xf>
    <xf numFmtId="0" fontId="24" fillId="40" borderId="21" xfId="0" applyFont="1" applyFill="1" applyBorder="1" applyAlignment="1">
      <alignment horizontal="center" vertical="center"/>
    </xf>
    <xf numFmtId="0" fontId="24" fillId="38" borderId="73" xfId="0" applyFont="1" applyFill="1" applyBorder="1" applyAlignment="1">
      <alignment horizontal="center" vertical="center"/>
    </xf>
    <xf numFmtId="0" fontId="35" fillId="63" borderId="75" xfId="0" applyFont="1" applyFill="1" applyBorder="1" applyAlignment="1">
      <alignment horizontal="centerContinuous" vertical="center"/>
    </xf>
    <xf numFmtId="0" fontId="35" fillId="63" borderId="12" xfId="0" applyFont="1" applyFill="1" applyBorder="1" applyAlignment="1">
      <alignment horizontal="centerContinuous" vertical="center"/>
    </xf>
    <xf numFmtId="0" fontId="35" fillId="63" borderId="76" xfId="0" applyFont="1" applyFill="1" applyBorder="1" applyAlignment="1">
      <alignment horizontal="centerContinuous" vertical="center"/>
    </xf>
    <xf numFmtId="177" fontId="71" fillId="36" borderId="36" xfId="0" applyNumberFormat="1" applyFont="1" applyFill="1" applyBorder="1" applyAlignment="1">
      <alignment horizontal="center" vertical="center"/>
    </xf>
    <xf numFmtId="177" fontId="71" fillId="36" borderId="35" xfId="0" applyNumberFormat="1" applyFont="1" applyFill="1" applyBorder="1" applyAlignment="1">
      <alignment horizontal="center" vertical="center"/>
    </xf>
    <xf numFmtId="177" fontId="71" fillId="36" borderId="33" xfId="0" applyNumberFormat="1" applyFont="1" applyFill="1" applyBorder="1" applyAlignment="1">
      <alignment horizontal="center" vertical="center"/>
    </xf>
    <xf numFmtId="0" fontId="24" fillId="41" borderId="32" xfId="0" applyFont="1" applyFill="1" applyBorder="1" applyAlignment="1">
      <alignment horizontal="center" vertical="center"/>
    </xf>
    <xf numFmtId="0" fontId="24" fillId="64" borderId="32" xfId="0" applyFont="1" applyFill="1" applyBorder="1" applyAlignment="1">
      <alignment horizontal="center" vertical="center"/>
    </xf>
    <xf numFmtId="0" fontId="24" fillId="39" borderId="35" xfId="0" applyFont="1" applyFill="1" applyBorder="1" applyAlignment="1">
      <alignment horizontal="center" vertical="center"/>
    </xf>
    <xf numFmtId="0" fontId="24" fillId="40" borderId="42" xfId="0" applyFont="1" applyFill="1" applyBorder="1" applyAlignment="1">
      <alignment horizontal="center" vertical="center"/>
    </xf>
    <xf numFmtId="0" fontId="24" fillId="40" borderId="37" xfId="0" applyFont="1" applyFill="1" applyBorder="1" applyAlignment="1">
      <alignment horizontal="center" vertical="center"/>
    </xf>
    <xf numFmtId="0" fontId="35" fillId="63" borderId="53" xfId="0" applyFont="1" applyFill="1" applyBorder="1" applyAlignment="1">
      <alignment horizontal="centerContinuous" vertical="center"/>
    </xf>
    <xf numFmtId="0" fontId="35" fillId="63" borderId="77" xfId="0" applyFont="1" applyFill="1" applyBorder="1" applyAlignment="1">
      <alignment horizontal="centerContinuous" vertical="center"/>
    </xf>
    <xf numFmtId="0" fontId="35" fillId="63" borderId="34" xfId="0" applyFont="1" applyFill="1" applyBorder="1" applyAlignment="1">
      <alignment horizontal="centerContinuous" vertical="center"/>
    </xf>
    <xf numFmtId="0" fontId="24" fillId="0" borderId="68" xfId="0" applyFont="1" applyBorder="1" applyAlignment="1">
      <alignment horizontal="centerContinuous" vertical="center"/>
    </xf>
    <xf numFmtId="0" fontId="24" fillId="0" borderId="17" xfId="0" applyFont="1" applyBorder="1" applyAlignment="1">
      <alignment horizontal="centerContinuous" vertical="center"/>
    </xf>
    <xf numFmtId="0" fontId="24" fillId="0" borderId="72" xfId="0" applyFont="1" applyBorder="1" applyAlignment="1">
      <alignment horizontal="centerContinuous" vertical="center"/>
    </xf>
    <xf numFmtId="177" fontId="71" fillId="36" borderId="68" xfId="0" applyNumberFormat="1" applyFont="1" applyFill="1" applyBorder="1" applyAlignment="1">
      <alignment horizontal="center" vertical="center"/>
    </xf>
    <xf numFmtId="0" fontId="72" fillId="0" borderId="33" xfId="0" applyFont="1" applyBorder="1" applyAlignment="1">
      <alignment horizontal="centerContinuous" vertical="center"/>
    </xf>
    <xf numFmtId="177" fontId="74" fillId="36" borderId="68" xfId="0" applyNumberFormat="1" applyFont="1" applyFill="1" applyBorder="1" applyAlignment="1">
      <alignment horizontal="center" vertical="center"/>
    </xf>
    <xf numFmtId="0" fontId="75" fillId="56" borderId="33" xfId="0" applyFont="1" applyFill="1" applyBorder="1" applyAlignment="1">
      <alignment horizontal="center" vertical="center"/>
    </xf>
    <xf numFmtId="0" fontId="75" fillId="56" borderId="32" xfId="0" applyFont="1" applyFill="1" applyBorder="1" applyAlignment="1">
      <alignment horizontal="center" vertical="center"/>
    </xf>
    <xf numFmtId="0" fontId="75" fillId="40" borderId="32" xfId="0" applyFont="1" applyFill="1" applyBorder="1" applyAlignment="1">
      <alignment horizontal="center" vertical="center"/>
    </xf>
    <xf numFmtId="0" fontId="35" fillId="63" borderId="0" xfId="0" applyFont="1" applyFill="1" applyAlignment="1">
      <alignment horizontal="centerContinuous" vertical="center"/>
    </xf>
    <xf numFmtId="177" fontId="62" fillId="66" borderId="0" xfId="0" applyNumberFormat="1" applyFont="1" applyFill="1" applyAlignment="1">
      <alignment horizontal="center" vertical="center"/>
    </xf>
    <xf numFmtId="0" fontId="62" fillId="66" borderId="0" xfId="0" applyFont="1" applyFill="1" applyAlignment="1">
      <alignment horizontal="center" vertical="center"/>
    </xf>
    <xf numFmtId="177" fontId="62" fillId="66" borderId="0" xfId="0" applyNumberFormat="1" applyFont="1" applyFill="1" applyAlignment="1">
      <alignment horizontal="center" vertical="center" shrinkToFit="1"/>
    </xf>
    <xf numFmtId="0" fontId="62" fillId="66" borderId="0" xfId="0" applyFont="1" applyFill="1" applyAlignment="1">
      <alignment horizontal="left" vertical="center"/>
    </xf>
    <xf numFmtId="0" fontId="76" fillId="40" borderId="32" xfId="0" applyFont="1" applyFill="1" applyBorder="1" applyAlignment="1">
      <alignment horizontal="center" vertical="center"/>
    </xf>
    <xf numFmtId="0" fontId="75" fillId="38" borderId="21" xfId="0" applyFont="1" applyFill="1" applyBorder="1" applyAlignment="1">
      <alignment horizontal="center" vertical="center"/>
    </xf>
    <xf numFmtId="0" fontId="75" fillId="42" borderId="32" xfId="0" applyFont="1" applyFill="1" applyBorder="1" applyAlignment="1">
      <alignment horizontal="center" vertical="center"/>
    </xf>
    <xf numFmtId="0" fontId="75" fillId="64" borderId="31" xfId="0" applyFont="1" applyFill="1" applyBorder="1" applyAlignment="1">
      <alignment horizontal="center" vertical="center"/>
    </xf>
    <xf numFmtId="0" fontId="75" fillId="49" borderId="32" xfId="0" applyFont="1" applyFill="1" applyBorder="1" applyAlignment="1">
      <alignment horizontal="center" vertical="center"/>
    </xf>
    <xf numFmtId="0" fontId="75" fillId="64" borderId="32" xfId="0" applyFont="1" applyFill="1" applyBorder="1" applyAlignment="1">
      <alignment horizontal="center" vertical="center"/>
    </xf>
    <xf numFmtId="0" fontId="75" fillId="40" borderId="73" xfId="0" applyFont="1" applyFill="1" applyBorder="1" applyAlignment="1">
      <alignment horizontal="center" vertical="center"/>
    </xf>
    <xf numFmtId="0" fontId="75" fillId="39" borderId="21" xfId="0" applyFont="1" applyFill="1" applyBorder="1" applyAlignment="1">
      <alignment horizontal="center" vertical="center"/>
    </xf>
    <xf numFmtId="0" fontId="78" fillId="63" borderId="21" xfId="0" applyFont="1" applyFill="1" applyBorder="1" applyAlignment="1">
      <alignment horizontal="centerContinuous" vertical="center"/>
    </xf>
    <xf numFmtId="0" fontId="29" fillId="38" borderId="47" xfId="44" applyFont="1" applyFill="1" applyBorder="1" applyAlignment="1">
      <alignment horizontal="center" vertical="center" shrinkToFit="1"/>
    </xf>
    <xf numFmtId="0" fontId="29" fillId="38" borderId="49" xfId="44" applyFont="1" applyFill="1" applyBorder="1" applyAlignment="1">
      <alignment horizontal="center" vertical="center" shrinkToFit="1"/>
    </xf>
    <xf numFmtId="0" fontId="29" fillId="39" borderId="49" xfId="44" applyFont="1" applyFill="1" applyBorder="1" applyAlignment="1">
      <alignment horizontal="center" vertical="center" shrinkToFit="1"/>
    </xf>
    <xf numFmtId="0" fontId="29" fillId="72" borderId="49" xfId="44" applyFont="1" applyFill="1" applyBorder="1" applyAlignment="1">
      <alignment horizontal="center" vertical="center" shrinkToFit="1"/>
    </xf>
    <xf numFmtId="0" fontId="29" fillId="56" borderId="49" xfId="44" applyFont="1" applyFill="1" applyBorder="1" applyAlignment="1">
      <alignment horizontal="center" vertical="center" shrinkToFit="1"/>
    </xf>
    <xf numFmtId="0" fontId="29" fillId="49" borderId="49" xfId="44" applyFont="1" applyFill="1" applyBorder="1" applyAlignment="1">
      <alignment horizontal="center" vertical="center" shrinkToFit="1"/>
    </xf>
    <xf numFmtId="0" fontId="29" fillId="73" borderId="49" xfId="44" applyFont="1" applyFill="1" applyBorder="1" applyAlignment="1">
      <alignment horizontal="center" vertical="center" shrinkToFit="1"/>
    </xf>
    <xf numFmtId="0" fontId="29" fillId="64" borderId="49" xfId="44" applyFont="1" applyFill="1" applyBorder="1" applyAlignment="1">
      <alignment horizontal="center" vertical="center" shrinkToFit="1"/>
    </xf>
    <xf numFmtId="0" fontId="75" fillId="46" borderId="47" xfId="44" applyFont="1" applyFill="1" applyBorder="1" applyAlignment="1">
      <alignment horizontal="center" vertical="center" shrinkToFit="1"/>
    </xf>
    <xf numFmtId="0" fontId="75" fillId="38" borderId="21" xfId="44" applyNumberFormat="1" applyFont="1" applyFill="1" applyBorder="1" applyAlignment="1">
      <alignment horizontal="center" vertical="center" shrinkToFit="1"/>
    </xf>
    <xf numFmtId="0" fontId="29" fillId="38" borderId="21" xfId="44" applyNumberFormat="1" applyFont="1" applyFill="1" applyBorder="1" applyAlignment="1">
      <alignment horizontal="center" vertical="center" shrinkToFit="1"/>
    </xf>
    <xf numFmtId="0" fontId="80" fillId="38" borderId="32" xfId="0" applyFont="1" applyFill="1" applyBorder="1" applyAlignment="1">
      <alignment horizontal="center" vertical="center"/>
    </xf>
    <xf numFmtId="0" fontId="81" fillId="39" borderId="33" xfId="0" applyFont="1" applyFill="1" applyBorder="1" applyAlignment="1">
      <alignment horizontal="centerContinuous" vertical="center"/>
    </xf>
    <xf numFmtId="0" fontId="75" fillId="56" borderId="73" xfId="0" applyFont="1" applyFill="1" applyBorder="1" applyAlignment="1">
      <alignment horizontal="center" vertical="center"/>
    </xf>
    <xf numFmtId="0" fontId="79" fillId="39" borderId="32" xfId="0" applyFont="1" applyFill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177" fontId="74" fillId="49" borderId="59" xfId="0" applyNumberFormat="1" applyFont="1" applyFill="1" applyBorder="1" applyAlignment="1">
      <alignment horizontal="center" vertical="center"/>
    </xf>
    <xf numFmtId="180" fontId="71" fillId="0" borderId="61" xfId="0" applyNumberFormat="1" applyFont="1" applyBorder="1" applyAlignment="1">
      <alignment horizontal="center" vertical="center"/>
    </xf>
    <xf numFmtId="0" fontId="75" fillId="56" borderId="59" xfId="0" applyFont="1" applyFill="1" applyBorder="1" applyAlignment="1">
      <alignment horizontal="center" vertical="center"/>
    </xf>
    <xf numFmtId="0" fontId="75" fillId="56" borderId="60" xfId="0" applyFont="1" applyFill="1" applyBorder="1" applyAlignment="1">
      <alignment horizontal="center" vertical="center"/>
    </xf>
    <xf numFmtId="0" fontId="75" fillId="49" borderId="60" xfId="0" applyFont="1" applyFill="1" applyBorder="1" applyAlignment="1">
      <alignment horizontal="center" vertical="center"/>
    </xf>
    <xf numFmtId="0" fontId="24" fillId="37" borderId="59" xfId="0" applyFont="1" applyFill="1" applyBorder="1" applyAlignment="1">
      <alignment horizontal="center" vertical="center"/>
    </xf>
    <xf numFmtId="0" fontId="24" fillId="37" borderId="60" xfId="0" applyFont="1" applyFill="1" applyBorder="1" applyAlignment="1">
      <alignment horizontal="center" vertical="center"/>
    </xf>
    <xf numFmtId="0" fontId="24" fillId="37" borderId="61" xfId="0" applyFont="1" applyFill="1" applyBorder="1" applyAlignment="1">
      <alignment horizontal="center" vertical="center"/>
    </xf>
    <xf numFmtId="0" fontId="24" fillId="37" borderId="62" xfId="0" applyFont="1" applyFill="1" applyBorder="1" applyAlignment="1">
      <alignment horizontal="center" vertical="center"/>
    </xf>
    <xf numFmtId="0" fontId="75" fillId="41" borderId="69" xfId="0" applyFont="1" applyFill="1" applyBorder="1" applyAlignment="1">
      <alignment horizontal="center" vertical="center"/>
    </xf>
    <xf numFmtId="0" fontId="75" fillId="41" borderId="70" xfId="0" applyFont="1" applyFill="1" applyBorder="1" applyAlignment="1">
      <alignment horizontal="center" vertical="center"/>
    </xf>
    <xf numFmtId="0" fontId="75" fillId="56" borderId="69" xfId="0" applyFont="1" applyFill="1" applyBorder="1" applyAlignment="1">
      <alignment horizontal="center" vertical="center"/>
    </xf>
    <xf numFmtId="0" fontId="75" fillId="56" borderId="70" xfId="0" applyFont="1" applyFill="1" applyBorder="1" applyAlignment="1">
      <alignment horizontal="center" vertical="center"/>
    </xf>
    <xf numFmtId="0" fontId="80" fillId="41" borderId="70" xfId="0" applyFont="1" applyFill="1" applyBorder="1" applyAlignment="1">
      <alignment horizontal="center" vertical="center"/>
    </xf>
    <xf numFmtId="0" fontId="75" fillId="39" borderId="33" xfId="0" applyFont="1" applyFill="1" applyBorder="1" applyAlignment="1">
      <alignment horizontal="center" vertical="center"/>
    </xf>
    <xf numFmtId="0" fontId="80" fillId="39" borderId="31" xfId="0" applyFont="1" applyFill="1" applyBorder="1" applyAlignment="1">
      <alignment horizontal="center" vertical="center"/>
    </xf>
    <xf numFmtId="0" fontId="81" fillId="39" borderId="32" xfId="0" applyFont="1" applyFill="1" applyBorder="1" applyAlignment="1">
      <alignment horizontal="center" vertical="center"/>
    </xf>
    <xf numFmtId="0" fontId="75" fillId="41" borderId="33" xfId="0" applyFont="1" applyFill="1" applyBorder="1" applyAlignment="1">
      <alignment horizontal="center" vertical="center"/>
    </xf>
    <xf numFmtId="0" fontId="75" fillId="41" borderId="32" xfId="0" applyFont="1" applyFill="1" applyBorder="1" applyAlignment="1">
      <alignment horizontal="center" vertical="center"/>
    </xf>
    <xf numFmtId="0" fontId="24" fillId="0" borderId="77" xfId="0" applyFont="1" applyBorder="1" applyAlignment="1">
      <alignment horizontal="center" vertical="center"/>
    </xf>
    <xf numFmtId="0" fontId="35" fillId="63" borderId="46" xfId="0" applyFont="1" applyFill="1" applyBorder="1" applyAlignment="1">
      <alignment horizontal="centerContinuous" vertical="center"/>
    </xf>
    <xf numFmtId="0" fontId="28" fillId="0" borderId="42" xfId="0" applyFont="1" applyBorder="1" applyAlignment="1">
      <alignment horizontal="centerContinuous" vertical="center"/>
    </xf>
    <xf numFmtId="0" fontId="28" fillId="0" borderId="37" xfId="0" applyFont="1" applyBorder="1" applyAlignment="1">
      <alignment horizontal="centerContinuous" vertical="center"/>
    </xf>
    <xf numFmtId="0" fontId="82" fillId="0" borderId="42" xfId="0" applyFont="1" applyBorder="1" applyAlignment="1">
      <alignment horizontal="centerContinuous" vertical="center"/>
    </xf>
    <xf numFmtId="0" fontId="82" fillId="0" borderId="37" xfId="0" applyFont="1" applyBorder="1" applyAlignment="1">
      <alignment horizontal="centerContinuous" vertical="center"/>
    </xf>
    <xf numFmtId="0" fontId="61" fillId="0" borderId="35" xfId="0" applyFont="1" applyBorder="1" applyAlignment="1">
      <alignment horizontal="centerContinuous" vertical="center"/>
    </xf>
    <xf numFmtId="0" fontId="79" fillId="40" borderId="32" xfId="0" applyFont="1" applyFill="1" applyBorder="1" applyAlignment="1">
      <alignment horizontal="center" vertical="center"/>
    </xf>
    <xf numFmtId="0" fontId="79" fillId="40" borderId="31" xfId="0" applyFont="1" applyFill="1" applyBorder="1" applyAlignment="1">
      <alignment horizontal="center" vertical="center"/>
    </xf>
    <xf numFmtId="0" fontId="75" fillId="49" borderId="21" xfId="0" applyFont="1" applyFill="1" applyBorder="1" applyAlignment="1">
      <alignment horizontal="center" vertical="center"/>
    </xf>
    <xf numFmtId="0" fontId="57" fillId="61" borderId="0" xfId="0" applyFont="1" applyFill="1" applyAlignment="1">
      <alignment horizontal="center" vertical="center"/>
    </xf>
    <xf numFmtId="0" fontId="24" fillId="49" borderId="21" xfId="0" applyFont="1" applyFill="1" applyBorder="1" applyAlignment="1">
      <alignment horizontal="center" vertical="center"/>
    </xf>
    <xf numFmtId="0" fontId="24" fillId="56" borderId="59" xfId="0" applyFont="1" applyFill="1" applyBorder="1" applyAlignment="1">
      <alignment horizontal="center" vertical="center"/>
    </xf>
    <xf numFmtId="0" fontId="24" fillId="56" borderId="60" xfId="0" applyFont="1" applyFill="1" applyBorder="1" applyAlignment="1">
      <alignment horizontal="center" vertical="center"/>
    </xf>
    <xf numFmtId="0" fontId="24" fillId="49" borderId="60" xfId="0" applyFont="1" applyFill="1" applyBorder="1" applyAlignment="1">
      <alignment horizontal="center" vertical="center"/>
    </xf>
    <xf numFmtId="0" fontId="24" fillId="41" borderId="69" xfId="0" applyFont="1" applyFill="1" applyBorder="1" applyAlignment="1">
      <alignment horizontal="center" vertical="center"/>
    </xf>
    <xf numFmtId="0" fontId="24" fillId="41" borderId="70" xfId="0" applyFont="1" applyFill="1" applyBorder="1" applyAlignment="1">
      <alignment horizontal="center" vertical="center"/>
    </xf>
    <xf numFmtId="0" fontId="24" fillId="56" borderId="69" xfId="0" applyFont="1" applyFill="1" applyBorder="1" applyAlignment="1">
      <alignment horizontal="center" vertical="center"/>
    </xf>
    <xf numFmtId="0" fontId="24" fillId="56" borderId="70" xfId="0" applyFont="1" applyFill="1" applyBorder="1" applyAlignment="1">
      <alignment horizontal="center" vertical="center"/>
    </xf>
    <xf numFmtId="0" fontId="24" fillId="41" borderId="33" xfId="0" applyFont="1" applyFill="1" applyBorder="1" applyAlignment="1">
      <alignment horizontal="center" vertical="center"/>
    </xf>
    <xf numFmtId="0" fontId="24" fillId="49" borderId="32" xfId="0" applyFont="1" applyFill="1" applyBorder="1" applyAlignment="1">
      <alignment horizontal="center" vertical="center"/>
    </xf>
    <xf numFmtId="0" fontId="24" fillId="38" borderId="60" xfId="0" applyFont="1" applyFill="1" applyBorder="1" applyAlignment="1">
      <alignment horizontal="center" vertical="center"/>
    </xf>
    <xf numFmtId="0" fontId="61" fillId="37" borderId="35" xfId="0" applyFont="1" applyFill="1" applyBorder="1" applyAlignment="1">
      <alignment horizontal="centerContinuous" vertical="center"/>
    </xf>
    <xf numFmtId="0" fontId="28" fillId="37" borderId="42" xfId="0" applyFont="1" applyFill="1" applyBorder="1" applyAlignment="1">
      <alignment horizontal="centerContinuous" vertical="center"/>
    </xf>
    <xf numFmtId="0" fontId="28" fillId="37" borderId="37" xfId="0" applyFont="1" applyFill="1" applyBorder="1" applyAlignment="1">
      <alignment horizontal="centerContinuous" vertical="center"/>
    </xf>
    <xf numFmtId="0" fontId="72" fillId="37" borderId="35" xfId="0" applyFont="1" applyFill="1" applyBorder="1" applyAlignment="1">
      <alignment horizontal="centerContinuous" vertical="center"/>
    </xf>
    <xf numFmtId="0" fontId="24" fillId="37" borderId="42" xfId="0" applyFont="1" applyFill="1" applyBorder="1" applyAlignment="1">
      <alignment horizontal="centerContinuous" vertical="center"/>
    </xf>
    <xf numFmtId="0" fontId="72" fillId="37" borderId="42" xfId="0" applyFont="1" applyFill="1" applyBorder="1" applyAlignment="1">
      <alignment horizontal="centerContinuous" vertical="center"/>
    </xf>
    <xf numFmtId="0" fontId="24" fillId="37" borderId="37" xfId="0" applyFont="1" applyFill="1" applyBorder="1" applyAlignment="1">
      <alignment horizontal="centerContinuous" vertical="center"/>
    </xf>
    <xf numFmtId="0" fontId="73" fillId="37" borderId="42" xfId="0" applyFont="1" applyFill="1" applyBorder="1" applyAlignment="1">
      <alignment horizontal="centerContinuous" vertical="center"/>
    </xf>
    <xf numFmtId="0" fontId="29" fillId="37" borderId="37" xfId="0" applyFont="1" applyFill="1" applyBorder="1" applyAlignment="1">
      <alignment horizontal="centerContinuous" vertical="center"/>
    </xf>
    <xf numFmtId="0" fontId="24" fillId="37" borderId="36" xfId="0" applyFont="1" applyFill="1" applyBorder="1" applyAlignment="1">
      <alignment horizontal="centerContinuous" vertical="center"/>
    </xf>
    <xf numFmtId="0" fontId="24" fillId="37" borderId="22" xfId="0" applyFont="1" applyFill="1" applyBorder="1" applyAlignment="1">
      <alignment horizontal="centerContinuous" vertical="center"/>
    </xf>
    <xf numFmtId="0" fontId="24" fillId="37" borderId="26" xfId="0" applyFont="1" applyFill="1" applyBorder="1" applyAlignment="1">
      <alignment horizontal="centerContinuous" vertical="center"/>
    </xf>
    <xf numFmtId="0" fontId="24" fillId="37" borderId="35" xfId="0" applyFont="1" applyFill="1" applyBorder="1" applyAlignment="1">
      <alignment horizontal="centerContinuous" vertical="center"/>
    </xf>
    <xf numFmtId="0" fontId="82" fillId="38" borderId="42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 wrapText="1" shrinkToFit="1"/>
    </xf>
    <xf numFmtId="0" fontId="36" fillId="0" borderId="63" xfId="0" applyFont="1" applyBorder="1" applyAlignment="1">
      <alignment horizontal="left" vertical="center" wrapText="1" shrinkToFit="1"/>
    </xf>
    <xf numFmtId="0" fontId="77" fillId="38" borderId="32" xfId="0" applyFont="1" applyFill="1" applyBorder="1" applyAlignment="1">
      <alignment horizontal="center" vertical="center"/>
    </xf>
    <xf numFmtId="0" fontId="75" fillId="39" borderId="49" xfId="0" applyFont="1" applyFill="1" applyBorder="1" applyAlignment="1">
      <alignment horizontal="center" vertical="center"/>
    </xf>
    <xf numFmtId="0" fontId="24" fillId="0" borderId="68" xfId="0" applyFont="1" applyFill="1" applyBorder="1" applyAlignment="1">
      <alignment horizontal="centerContinuous" vertical="center"/>
    </xf>
    <xf numFmtId="0" fontId="24" fillId="0" borderId="17" xfId="0" applyFont="1" applyFill="1" applyBorder="1" applyAlignment="1">
      <alignment horizontal="centerContinuous" vertical="center"/>
    </xf>
    <xf numFmtId="20" fontId="53" fillId="0" borderId="42" xfId="0" applyNumberFormat="1" applyFont="1" applyFill="1" applyBorder="1" applyAlignment="1">
      <alignment horizontal="center" vertical="center"/>
    </xf>
    <xf numFmtId="20" fontId="53" fillId="0" borderId="20" xfId="0" applyNumberFormat="1" applyFont="1" applyFill="1" applyBorder="1" applyAlignment="1">
      <alignment horizontal="center" vertical="center"/>
    </xf>
    <xf numFmtId="0" fontId="24" fillId="0" borderId="76" xfId="0" applyFont="1" applyBorder="1" applyAlignment="1">
      <alignment horizontal="center" vertical="center"/>
    </xf>
    <xf numFmtId="20" fontId="56" fillId="0" borderId="44" xfId="0" applyNumberFormat="1" applyFont="1" applyFill="1" applyBorder="1" applyAlignment="1">
      <alignment horizontal="center" vertical="center"/>
    </xf>
    <xf numFmtId="20" fontId="56" fillId="0" borderId="30" xfId="0" quotePrefix="1" applyNumberFormat="1" applyFont="1" applyFill="1" applyBorder="1" applyAlignment="1">
      <alignment horizontal="center" vertical="center"/>
    </xf>
    <xf numFmtId="0" fontId="76" fillId="40" borderId="45" xfId="0" applyFont="1" applyFill="1" applyBorder="1" applyAlignment="1">
      <alignment horizontal="center" vertical="center"/>
    </xf>
    <xf numFmtId="0" fontId="24" fillId="37" borderId="69" xfId="0" applyFont="1" applyFill="1" applyBorder="1" applyAlignment="1">
      <alignment horizontal="center" vertical="center"/>
    </xf>
    <xf numFmtId="0" fontId="24" fillId="37" borderId="71" xfId="0" applyFont="1" applyFill="1" applyBorder="1" applyAlignment="1">
      <alignment horizontal="center" vertical="center"/>
    </xf>
    <xf numFmtId="0" fontId="77" fillId="38" borderId="33" xfId="0" applyFont="1" applyFill="1" applyBorder="1" applyAlignment="1">
      <alignment horizontal="center" vertical="center"/>
    </xf>
    <xf numFmtId="0" fontId="76" fillId="39" borderId="32" xfId="0" applyFont="1" applyFill="1" applyBorder="1" applyAlignment="1">
      <alignment horizontal="center" vertical="center"/>
    </xf>
    <xf numFmtId="0" fontId="75" fillId="38" borderId="31" xfId="0" applyFont="1" applyFill="1" applyBorder="1" applyAlignment="1">
      <alignment horizontal="center" vertical="center"/>
    </xf>
    <xf numFmtId="0" fontId="76" fillId="38" borderId="32" xfId="0" applyFont="1" applyFill="1" applyBorder="1" applyAlignment="1">
      <alignment horizontal="center" vertical="center"/>
    </xf>
    <xf numFmtId="0" fontId="87" fillId="40" borderId="32" xfId="0" applyFont="1" applyFill="1" applyBorder="1" applyAlignment="1">
      <alignment horizontal="center" vertical="center"/>
    </xf>
    <xf numFmtId="0" fontId="76" fillId="39" borderId="31" xfId="0" applyFont="1" applyFill="1" applyBorder="1" applyAlignment="1">
      <alignment horizontal="center" vertical="center"/>
    </xf>
    <xf numFmtId="0" fontId="87" fillId="39" borderId="32" xfId="0" applyFont="1" applyFill="1" applyBorder="1" applyAlignment="1">
      <alignment horizontal="center" vertical="center"/>
    </xf>
    <xf numFmtId="0" fontId="75" fillId="56" borderId="62" xfId="0" applyFont="1" applyFill="1" applyBorder="1" applyAlignment="1">
      <alignment horizontal="center" vertical="center"/>
    </xf>
    <xf numFmtId="0" fontId="24" fillId="49" borderId="69" xfId="0" applyFont="1" applyFill="1" applyBorder="1" applyAlignment="1">
      <alignment horizontal="center" vertical="center"/>
    </xf>
    <xf numFmtId="0" fontId="24" fillId="49" borderId="70" xfId="0" applyFont="1" applyFill="1" applyBorder="1" applyAlignment="1">
      <alignment horizontal="center" vertical="center"/>
    </xf>
    <xf numFmtId="0" fontId="77" fillId="49" borderId="32" xfId="0" applyFont="1" applyFill="1" applyBorder="1" applyAlignment="1">
      <alignment horizontal="center" vertical="center"/>
    </xf>
    <xf numFmtId="0" fontId="76" fillId="49" borderId="33" xfId="0" applyFont="1" applyFill="1" applyBorder="1" applyAlignment="1">
      <alignment horizontal="center" vertical="center"/>
    </xf>
    <xf numFmtId="0" fontId="76" fillId="49" borderId="32" xfId="0" applyFont="1" applyFill="1" applyBorder="1" applyAlignment="1">
      <alignment horizontal="center" vertical="center"/>
    </xf>
    <xf numFmtId="0" fontId="70" fillId="74" borderId="0" xfId="0" applyFont="1" applyFill="1">
      <alignment vertical="center"/>
    </xf>
    <xf numFmtId="177" fontId="35" fillId="74" borderId="0" xfId="0" applyNumberFormat="1" applyFont="1" applyFill="1" applyAlignment="1">
      <alignment horizontal="center" vertical="center"/>
    </xf>
    <xf numFmtId="180" fontId="35" fillId="74" borderId="0" xfId="0" applyNumberFormat="1" applyFont="1" applyFill="1" applyAlignment="1">
      <alignment horizontal="center" vertical="center"/>
    </xf>
    <xf numFmtId="0" fontId="35" fillId="74" borderId="0" xfId="0" applyFont="1" applyFill="1" applyAlignment="1">
      <alignment horizontal="center" vertical="center"/>
    </xf>
    <xf numFmtId="20" fontId="53" fillId="0" borderId="42" xfId="0" applyNumberFormat="1" applyFont="1" applyBorder="1" applyAlignment="1">
      <alignment horizontal="center" vertical="center"/>
    </xf>
    <xf numFmtId="20" fontId="53" fillId="0" borderId="20" xfId="0" applyNumberFormat="1" applyFont="1" applyBorder="1" applyAlignment="1">
      <alignment horizontal="center" vertical="center"/>
    </xf>
    <xf numFmtId="20" fontId="56" fillId="0" borderId="44" xfId="0" applyNumberFormat="1" applyFont="1" applyBorder="1" applyAlignment="1">
      <alignment horizontal="center" vertical="center"/>
    </xf>
    <xf numFmtId="20" fontId="56" fillId="0" borderId="30" xfId="0" quotePrefix="1" applyNumberFormat="1" applyFont="1" applyBorder="1" applyAlignment="1">
      <alignment horizontal="center" vertical="center"/>
    </xf>
    <xf numFmtId="0" fontId="24" fillId="46" borderId="32" xfId="0" applyFont="1" applyFill="1" applyBorder="1" applyAlignment="1">
      <alignment horizontal="center" vertical="center"/>
    </xf>
    <xf numFmtId="0" fontId="24" fillId="46" borderId="33" xfId="0" applyFont="1" applyFill="1" applyBorder="1" applyAlignment="1">
      <alignment horizontal="center" vertical="center"/>
    </xf>
    <xf numFmtId="0" fontId="77" fillId="46" borderId="33" xfId="0" applyFont="1" applyFill="1" applyBorder="1" applyAlignment="1">
      <alignment horizontal="center" vertical="center"/>
    </xf>
    <xf numFmtId="0" fontId="76" fillId="46" borderId="32" xfId="0" applyFont="1" applyFill="1" applyBorder="1" applyAlignment="1">
      <alignment horizontal="center" vertical="center"/>
    </xf>
    <xf numFmtId="0" fontId="75" fillId="46" borderId="31" xfId="0" applyFont="1" applyFill="1" applyBorder="1" applyAlignment="1">
      <alignment horizontal="center" vertical="center"/>
    </xf>
    <xf numFmtId="0" fontId="24" fillId="46" borderId="21" xfId="0" applyFont="1" applyFill="1" applyBorder="1" applyAlignment="1">
      <alignment horizontal="center" vertical="center"/>
    </xf>
    <xf numFmtId="0" fontId="82" fillId="46" borderId="42" xfId="0" applyFont="1" applyFill="1" applyBorder="1" applyAlignment="1">
      <alignment horizontal="center" vertical="center"/>
    </xf>
    <xf numFmtId="0" fontId="76" fillId="40" borderId="31" xfId="0" applyFont="1" applyFill="1" applyBorder="1" applyAlignment="1">
      <alignment horizontal="center" vertical="center"/>
    </xf>
    <xf numFmtId="0" fontId="75" fillId="38" borderId="42" xfId="0" applyFont="1" applyFill="1" applyBorder="1" applyAlignment="1">
      <alignment horizontal="center" vertical="center"/>
    </xf>
    <xf numFmtId="0" fontId="87" fillId="46" borderId="33" xfId="0" applyFont="1" applyFill="1" applyBorder="1" applyAlignment="1">
      <alignment horizontal="center" vertical="center"/>
    </xf>
    <xf numFmtId="0" fontId="46" fillId="38" borderId="63" xfId="0" applyFont="1" applyFill="1" applyBorder="1" applyAlignment="1">
      <alignment horizontal="left" vertical="center" wrapText="1" shrinkToFit="1"/>
    </xf>
    <xf numFmtId="0" fontId="79" fillId="42" borderId="32" xfId="0" applyFont="1" applyFill="1" applyBorder="1" applyAlignment="1">
      <alignment horizontal="center" vertical="center"/>
    </xf>
    <xf numFmtId="0" fontId="76" fillId="64" borderId="31" xfId="0" applyFont="1" applyFill="1" applyBorder="1" applyAlignment="1">
      <alignment horizontal="center" vertical="center"/>
    </xf>
    <xf numFmtId="0" fontId="24" fillId="0" borderId="24" xfId="0" applyFont="1" applyBorder="1" applyAlignment="1">
      <alignment vertical="center"/>
    </xf>
    <xf numFmtId="0" fontId="108" fillId="49" borderId="32" xfId="0" applyFont="1" applyFill="1" applyBorder="1" applyAlignment="1">
      <alignment horizontal="center" vertical="center"/>
    </xf>
    <xf numFmtId="0" fontId="28" fillId="0" borderId="32" xfId="0" applyFont="1" applyBorder="1" applyAlignment="1">
      <alignment horizontal="centerContinuous" vertical="center"/>
    </xf>
    <xf numFmtId="0" fontId="28" fillId="0" borderId="31" xfId="0" applyFont="1" applyBorder="1" applyAlignment="1">
      <alignment horizontal="centerContinuous" vertical="center"/>
    </xf>
    <xf numFmtId="0" fontId="75" fillId="38" borderId="42" xfId="0" applyFont="1" applyFill="1" applyBorder="1" applyAlignment="1">
      <alignment horizontal="center"/>
    </xf>
    <xf numFmtId="0" fontId="24" fillId="0" borderId="66" xfId="0" applyFont="1" applyBorder="1" applyAlignment="1">
      <alignment horizontal="left" vertical="center" shrinkToFit="1"/>
    </xf>
    <xf numFmtId="0" fontId="24" fillId="0" borderId="64" xfId="0" applyFont="1" applyBorder="1" applyAlignment="1">
      <alignment horizontal="left" vertical="center" shrinkToFit="1"/>
    </xf>
    <xf numFmtId="0" fontId="61" fillId="0" borderId="24" xfId="0" applyFont="1" applyBorder="1" applyAlignment="1">
      <alignment horizontal="center" vertical="center"/>
    </xf>
    <xf numFmtId="0" fontId="61" fillId="0" borderId="65" xfId="0" applyFont="1" applyBorder="1" applyAlignment="1">
      <alignment horizontal="center" vertical="center"/>
    </xf>
    <xf numFmtId="0" fontId="61" fillId="0" borderId="18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61" fillId="37" borderId="24" xfId="0" applyFont="1" applyFill="1" applyBorder="1" applyAlignment="1">
      <alignment horizontal="center" vertical="center"/>
    </xf>
    <xf numFmtId="0" fontId="61" fillId="37" borderId="65" xfId="0" applyFont="1" applyFill="1" applyBorder="1" applyAlignment="1">
      <alignment horizontal="center" vertical="center"/>
    </xf>
    <xf numFmtId="0" fontId="61" fillId="37" borderId="18" xfId="0" applyFont="1" applyFill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177" fontId="71" fillId="65" borderId="73" xfId="0" applyNumberFormat="1" applyFont="1" applyFill="1" applyBorder="1" applyAlignment="1">
      <alignment horizontal="center" vertical="center"/>
    </xf>
    <xf numFmtId="177" fontId="71" fillId="65" borderId="13" xfId="0" applyNumberFormat="1" applyFont="1" applyFill="1" applyBorder="1" applyAlignment="1">
      <alignment horizontal="center" vertical="center"/>
    </xf>
    <xf numFmtId="180" fontId="71" fillId="0" borderId="74" xfId="0" applyNumberFormat="1" applyFont="1" applyBorder="1" applyAlignment="1">
      <alignment horizontal="center" vertical="center"/>
    </xf>
    <xf numFmtId="180" fontId="71" fillId="0" borderId="29" xfId="0" applyNumberFormat="1" applyFont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0" fontId="24" fillId="0" borderId="50" xfId="0" applyFont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103" fillId="74" borderId="0" xfId="0" applyFont="1" applyFill="1" applyAlignment="1">
      <alignment horizontal="left" vertical="center"/>
    </xf>
    <xf numFmtId="0" fontId="99" fillId="74" borderId="0" xfId="0" applyFont="1" applyFill="1" applyAlignment="1">
      <alignment horizontal="left" vertical="center" wrapText="1" shrinkToFit="1"/>
    </xf>
    <xf numFmtId="0" fontId="24" fillId="36" borderId="61" xfId="0" applyFont="1" applyFill="1" applyBorder="1" applyAlignment="1">
      <alignment horizontal="center" vertical="center"/>
    </xf>
    <xf numFmtId="0" fontId="24" fillId="36" borderId="57" xfId="0" applyFont="1" applyFill="1" applyBorder="1" applyAlignment="1">
      <alignment horizontal="center" vertical="center"/>
    </xf>
    <xf numFmtId="0" fontId="24" fillId="36" borderId="78" xfId="0" applyFont="1" applyFill="1" applyBorder="1" applyAlignment="1">
      <alignment horizontal="center" vertical="center"/>
    </xf>
    <xf numFmtId="0" fontId="103" fillId="38" borderId="0" xfId="0" applyFont="1" applyFill="1" applyAlignment="1">
      <alignment horizontal="left" vertical="center"/>
    </xf>
    <xf numFmtId="0" fontId="105" fillId="38" borderId="58" xfId="46" applyFont="1" applyFill="1" applyBorder="1" applyAlignment="1">
      <alignment horizontal="center" vertical="center" wrapText="1" shrinkToFit="1"/>
    </xf>
    <xf numFmtId="0" fontId="28" fillId="33" borderId="42" xfId="0" applyFont="1" applyFill="1" applyBorder="1" applyAlignment="1">
      <alignment horizontal="center" vertical="center"/>
    </xf>
    <xf numFmtId="49" fontId="28" fillId="0" borderId="30" xfId="0" applyNumberFormat="1" applyFont="1" applyBorder="1" applyAlignment="1">
      <alignment horizontal="center" vertical="center"/>
    </xf>
    <xf numFmtId="49" fontId="28" fillId="47" borderId="30" xfId="0" applyNumberFormat="1" applyFont="1" applyFill="1" applyBorder="1" applyAlignment="1">
      <alignment horizontal="center" vertical="center"/>
    </xf>
    <xf numFmtId="49" fontId="28" fillId="0" borderId="32" xfId="0" applyNumberFormat="1" applyFont="1" applyBorder="1" applyAlignment="1">
      <alignment horizontal="center" vertical="center"/>
    </xf>
    <xf numFmtId="49" fontId="28" fillId="47" borderId="32" xfId="0" applyNumberFormat="1" applyFont="1" applyFill="1" applyBorder="1" applyAlignment="1">
      <alignment horizontal="center" vertical="center"/>
    </xf>
    <xf numFmtId="49" fontId="28" fillId="47" borderId="31" xfId="0" applyNumberFormat="1" applyFont="1" applyFill="1" applyBorder="1" applyAlignment="1">
      <alignment horizontal="center" vertical="center"/>
    </xf>
    <xf numFmtId="0" fontId="43" fillId="0" borderId="57" xfId="0" applyFont="1" applyBorder="1">
      <alignment vertical="center"/>
    </xf>
    <xf numFmtId="0" fontId="28" fillId="33" borderId="37" xfId="0" applyFont="1" applyFill="1" applyBorder="1" applyAlignment="1">
      <alignment horizontal="center" vertical="center"/>
    </xf>
    <xf numFmtId="49" fontId="28" fillId="0" borderId="39" xfId="0" applyNumberFormat="1" applyFont="1" applyBorder="1" applyAlignment="1">
      <alignment horizontal="center" vertical="center"/>
    </xf>
    <xf numFmtId="49" fontId="28" fillId="47" borderId="44" xfId="0" applyNumberFormat="1" applyFont="1" applyFill="1" applyBorder="1" applyAlignment="1">
      <alignment horizontal="center" vertical="center"/>
    </xf>
    <xf numFmtId="49" fontId="28" fillId="0" borderId="44" xfId="0" applyNumberFormat="1" applyFont="1" applyBorder="1" applyAlignment="1">
      <alignment horizontal="center" vertical="center"/>
    </xf>
    <xf numFmtId="49" fontId="28" fillId="0" borderId="33" xfId="0" applyNumberFormat="1" applyFont="1" applyBorder="1" applyAlignment="1">
      <alignment horizontal="center" vertical="center"/>
    </xf>
    <xf numFmtId="0" fontId="28" fillId="33" borderId="3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 shrinkToFit="1"/>
    </xf>
    <xf numFmtId="0" fontId="28" fillId="0" borderId="0" xfId="42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44" borderId="35" xfId="0" applyFont="1" applyFill="1" applyBorder="1" applyAlignment="1">
      <alignment horizontal="center" vertical="center" shrinkToFit="1"/>
    </xf>
    <xf numFmtId="0" fontId="28" fillId="44" borderId="42" xfId="0" applyFont="1" applyFill="1" applyBorder="1" applyAlignment="1">
      <alignment horizontal="center" vertical="center" shrinkToFit="1"/>
    </xf>
    <xf numFmtId="0" fontId="28" fillId="44" borderId="37" xfId="0" applyFont="1" applyFill="1" applyBorder="1" applyAlignment="1">
      <alignment horizontal="center" vertical="center" shrinkToFit="1"/>
    </xf>
    <xf numFmtId="0" fontId="33" fillId="0" borderId="21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28" fillId="0" borderId="47" xfId="0" applyFont="1" applyBorder="1" applyAlignment="1">
      <alignment horizontal="center" vertical="center"/>
    </xf>
    <xf numFmtId="0" fontId="28" fillId="0" borderId="50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7" fillId="51" borderId="38" xfId="0" applyFont="1" applyFill="1" applyBorder="1">
      <alignment vertical="center"/>
    </xf>
    <xf numFmtId="0" fontId="27" fillId="51" borderId="55" xfId="0" applyFont="1" applyFill="1" applyBorder="1">
      <alignment vertical="center"/>
    </xf>
    <xf numFmtId="0" fontId="27" fillId="51" borderId="40" xfId="0" applyFont="1" applyFill="1" applyBorder="1">
      <alignment vertical="center"/>
    </xf>
    <xf numFmtId="0" fontId="27" fillId="0" borderId="38" xfId="0" applyFont="1" applyBorder="1">
      <alignment vertical="center"/>
    </xf>
    <xf numFmtId="0" fontId="27" fillId="0" borderId="55" xfId="0" applyFont="1" applyBorder="1">
      <alignment vertical="center"/>
    </xf>
    <xf numFmtId="0" fontId="27" fillId="0" borderId="40" xfId="0" applyFont="1" applyBorder="1">
      <alignment vertical="center"/>
    </xf>
    <xf numFmtId="0" fontId="56" fillId="0" borderId="38" xfId="42" applyFont="1" applyBorder="1" applyAlignment="1">
      <alignment horizontal="left" vertical="center"/>
    </xf>
    <xf numFmtId="0" fontId="56" fillId="0" borderId="55" xfId="42" applyFont="1" applyBorder="1" applyAlignment="1">
      <alignment horizontal="left" vertical="center"/>
    </xf>
    <xf numFmtId="0" fontId="56" fillId="0" borderId="40" xfId="42" applyFont="1" applyBorder="1" applyAlignment="1">
      <alignment horizontal="left" vertical="center"/>
    </xf>
    <xf numFmtId="0" fontId="53" fillId="39" borderId="24" xfId="0" applyFont="1" applyFill="1" applyBorder="1" applyAlignment="1">
      <alignment horizontal="center" vertical="center"/>
    </xf>
    <xf numFmtId="0" fontId="53" fillId="39" borderId="18" xfId="0" applyFont="1" applyFill="1" applyBorder="1" applyAlignment="1">
      <alignment horizontal="center" vertical="center"/>
    </xf>
    <xf numFmtId="0" fontId="24" fillId="0" borderId="56" xfId="0" applyFont="1" applyBorder="1" applyAlignment="1">
      <alignment horizontal="center" vertical="center"/>
    </xf>
    <xf numFmtId="0" fontId="24" fillId="0" borderId="40" xfId="0" applyFont="1" applyBorder="1" applyAlignment="1">
      <alignment horizontal="center" vertical="center"/>
    </xf>
    <xf numFmtId="0" fontId="24" fillId="0" borderId="53" xfId="0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28" fillId="0" borderId="55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49" fontId="28" fillId="0" borderId="44" xfId="0" applyNumberFormat="1" applyFont="1" applyBorder="1" applyAlignment="1">
      <alignment horizontal="center" vertical="center" shrinkToFit="1"/>
    </xf>
    <xf numFmtId="49" fontId="28" fillId="0" borderId="30" xfId="0" applyNumberFormat="1" applyFont="1" applyBorder="1" applyAlignment="1">
      <alignment horizontal="center" vertical="center" shrinkToFit="1"/>
    </xf>
    <xf numFmtId="49" fontId="28" fillId="47" borderId="30" xfId="0" applyNumberFormat="1" applyFont="1" applyFill="1" applyBorder="1" applyAlignment="1">
      <alignment horizontal="center" vertical="center" shrinkToFit="1"/>
    </xf>
    <xf numFmtId="49" fontId="28" fillId="0" borderId="39" xfId="0" applyNumberFormat="1" applyFont="1" applyBorder="1" applyAlignment="1">
      <alignment horizontal="center" vertical="center" shrinkToFit="1"/>
    </xf>
    <xf numFmtId="49" fontId="28" fillId="0" borderId="33" xfId="0" applyNumberFormat="1" applyFont="1" applyBorder="1" applyAlignment="1">
      <alignment horizontal="center" vertical="center" shrinkToFit="1"/>
    </xf>
    <xf numFmtId="49" fontId="28" fillId="0" borderId="32" xfId="0" applyNumberFormat="1" applyFont="1" applyBorder="1" applyAlignment="1">
      <alignment horizontal="center" vertical="center" shrinkToFit="1"/>
    </xf>
    <xf numFmtId="49" fontId="28" fillId="47" borderId="32" xfId="0" applyNumberFormat="1" applyFont="1" applyFill="1" applyBorder="1" applyAlignment="1">
      <alignment horizontal="center" vertical="center" shrinkToFit="1"/>
    </xf>
    <xf numFmtId="49" fontId="28" fillId="47" borderId="31" xfId="0" applyNumberFormat="1" applyFont="1" applyFill="1" applyBorder="1" applyAlignment="1">
      <alignment horizontal="center" vertical="center" shrinkToFit="1"/>
    </xf>
    <xf numFmtId="49" fontId="28" fillId="47" borderId="44" xfId="0" applyNumberFormat="1" applyFont="1" applyFill="1" applyBorder="1" applyAlignment="1">
      <alignment horizontal="center" vertical="center" shrinkToFit="1"/>
    </xf>
    <xf numFmtId="0" fontId="43" fillId="0" borderId="57" xfId="0" applyFont="1" applyBorder="1" applyAlignment="1">
      <alignment vertical="center" shrinkToFit="1"/>
    </xf>
    <xf numFmtId="0" fontId="60" fillId="0" borderId="0" xfId="42" applyFont="1" applyAlignment="1">
      <alignment horizontal="left" vertical="center"/>
    </xf>
    <xf numFmtId="0" fontId="28" fillId="39" borderId="42" xfId="0" applyFont="1" applyFill="1" applyBorder="1" applyAlignment="1">
      <alignment horizontal="center" vertical="center" shrinkToFit="1"/>
    </xf>
    <xf numFmtId="181" fontId="28" fillId="0" borderId="30" xfId="0" applyNumberFormat="1" applyFont="1" applyBorder="1" applyAlignment="1">
      <alignment vertical="center" shrinkToFit="1"/>
    </xf>
    <xf numFmtId="181" fontId="28" fillId="0" borderId="38" xfId="0" applyNumberFormat="1" applyFont="1" applyBorder="1" applyAlignment="1">
      <alignment vertical="center" shrinkToFit="1"/>
    </xf>
    <xf numFmtId="181" fontId="28" fillId="0" borderId="40" xfId="0" applyNumberFormat="1" applyFont="1" applyBorder="1" applyAlignment="1">
      <alignment vertical="center" shrinkToFit="1"/>
    </xf>
    <xf numFmtId="181" fontId="28" fillId="0" borderId="45" xfId="0" applyNumberFormat="1" applyFont="1" applyBorder="1" applyAlignment="1">
      <alignment vertical="center" shrinkToFit="1"/>
    </xf>
    <xf numFmtId="181" fontId="28" fillId="0" borderId="34" xfId="0" applyNumberFormat="1" applyFont="1" applyBorder="1" applyAlignment="1">
      <alignment vertical="center" shrinkToFit="1"/>
    </xf>
    <xf numFmtId="0" fontId="28" fillId="39" borderId="35" xfId="0" applyFont="1" applyFill="1" applyBorder="1" applyAlignment="1">
      <alignment horizontal="center" vertical="center" shrinkToFit="1"/>
    </xf>
    <xf numFmtId="181" fontId="28" fillId="0" borderId="44" xfId="0" applyNumberFormat="1" applyFont="1" applyBorder="1" applyAlignment="1">
      <alignment vertical="center" shrinkToFit="1"/>
    </xf>
    <xf numFmtId="181" fontId="28" fillId="0" borderId="56" xfId="0" applyNumberFormat="1" applyFont="1" applyBorder="1" applyAlignment="1">
      <alignment vertical="center" shrinkToFit="1"/>
    </xf>
    <xf numFmtId="0" fontId="28" fillId="39" borderId="30" xfId="0" applyFont="1" applyFill="1" applyBorder="1" applyAlignment="1">
      <alignment horizontal="center" vertical="center" shrinkToFit="1"/>
    </xf>
    <xf numFmtId="0" fontId="28" fillId="39" borderId="37" xfId="0" applyFont="1" applyFill="1" applyBorder="1" applyAlignment="1">
      <alignment horizontal="center" vertical="center" shrinkToFit="1"/>
    </xf>
    <xf numFmtId="181" fontId="28" fillId="0" borderId="39" xfId="0" applyNumberFormat="1" applyFont="1" applyBorder="1" applyAlignment="1">
      <alignment vertical="center" shrinkToFit="1"/>
    </xf>
    <xf numFmtId="181" fontId="28" fillId="0" borderId="41" xfId="0" applyNumberFormat="1" applyFont="1" applyBorder="1" applyAlignment="1">
      <alignment vertical="center" shrinkToFit="1"/>
    </xf>
    <xf numFmtId="0" fontId="56" fillId="39" borderId="38" xfId="0" applyFont="1" applyFill="1" applyBorder="1" applyAlignment="1">
      <alignment horizontal="left" vertical="center"/>
    </xf>
    <xf numFmtId="0" fontId="56" fillId="39" borderId="55" xfId="0" applyFont="1" applyFill="1" applyBorder="1" applyAlignment="1">
      <alignment horizontal="left" vertical="center"/>
    </xf>
    <xf numFmtId="0" fontId="56" fillId="39" borderId="40" xfId="0" applyFont="1" applyFill="1" applyBorder="1" applyAlignment="1">
      <alignment horizontal="left" vertical="center"/>
    </xf>
    <xf numFmtId="0" fontId="56" fillId="51" borderId="38" xfId="0" applyFont="1" applyFill="1" applyBorder="1" applyAlignment="1">
      <alignment horizontal="left" vertical="center"/>
    </xf>
    <xf numFmtId="0" fontId="56" fillId="51" borderId="55" xfId="0" applyFont="1" applyFill="1" applyBorder="1" applyAlignment="1">
      <alignment horizontal="left" vertical="center"/>
    </xf>
    <xf numFmtId="0" fontId="56" fillId="51" borderId="40" xfId="0" applyFont="1" applyFill="1" applyBorder="1" applyAlignment="1">
      <alignment horizontal="left" vertical="center"/>
    </xf>
    <xf numFmtId="181" fontId="28" fillId="0" borderId="46" xfId="0" applyNumberFormat="1" applyFont="1" applyBorder="1" applyAlignment="1">
      <alignment vertical="center" shrinkToFit="1"/>
    </xf>
    <xf numFmtId="0" fontId="24" fillId="39" borderId="30" xfId="0" applyFont="1" applyFill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181" fontId="28" fillId="0" borderId="53" xfId="0" applyNumberFormat="1" applyFont="1" applyBorder="1" applyAlignment="1">
      <alignment vertical="center" shrinkToFit="1"/>
    </xf>
    <xf numFmtId="0" fontId="28" fillId="0" borderId="0" xfId="0" applyFont="1" applyAlignment="1">
      <alignment vertical="center" shrinkToFit="1"/>
    </xf>
    <xf numFmtId="0" fontId="28" fillId="40" borderId="35" xfId="0" applyFont="1" applyFill="1" applyBorder="1" applyAlignment="1">
      <alignment horizontal="center" vertical="center" shrinkToFit="1"/>
    </xf>
    <xf numFmtId="0" fontId="28" fillId="40" borderId="42" xfId="0" applyFont="1" applyFill="1" applyBorder="1" applyAlignment="1">
      <alignment horizontal="center" vertical="center" shrinkToFit="1"/>
    </xf>
    <xf numFmtId="0" fontId="28" fillId="40" borderId="37" xfId="0" applyFont="1" applyFill="1" applyBorder="1" applyAlignment="1">
      <alignment horizontal="center" vertical="center" shrinkToFit="1"/>
    </xf>
    <xf numFmtId="0" fontId="28" fillId="40" borderId="30" xfId="0" applyFont="1" applyFill="1" applyBorder="1" applyAlignment="1">
      <alignment horizontal="center" vertical="center" shrinkToFit="1"/>
    </xf>
    <xf numFmtId="0" fontId="53" fillId="40" borderId="24" xfId="0" applyFont="1" applyFill="1" applyBorder="1" applyAlignment="1">
      <alignment horizontal="center" vertical="center"/>
    </xf>
    <xf numFmtId="0" fontId="53" fillId="40" borderId="18" xfId="0" applyFont="1" applyFill="1" applyBorder="1" applyAlignment="1">
      <alignment horizontal="center" vertical="center"/>
    </xf>
    <xf numFmtId="0" fontId="28" fillId="67" borderId="35" xfId="0" applyFont="1" applyFill="1" applyBorder="1" applyAlignment="1">
      <alignment horizontal="center" vertical="center" shrinkToFit="1"/>
    </xf>
    <xf numFmtId="0" fontId="28" fillId="67" borderId="42" xfId="0" applyFont="1" applyFill="1" applyBorder="1" applyAlignment="1">
      <alignment horizontal="center" vertical="center" shrinkToFit="1"/>
    </xf>
    <xf numFmtId="0" fontId="28" fillId="67" borderId="37" xfId="0" applyFont="1" applyFill="1" applyBorder="1" applyAlignment="1">
      <alignment horizontal="center" vertical="center" shrinkToFit="1"/>
    </xf>
    <xf numFmtId="49" fontId="28" fillId="0" borderId="38" xfId="0" applyNumberFormat="1" applyFont="1" applyBorder="1" applyAlignment="1">
      <alignment horizontal="center" vertical="center" shrinkToFit="1"/>
    </xf>
    <xf numFmtId="49" fontId="28" fillId="0" borderId="41" xfId="0" applyNumberFormat="1" applyFont="1" applyBorder="1" applyAlignment="1">
      <alignment horizontal="center" vertical="center" shrinkToFit="1"/>
    </xf>
    <xf numFmtId="49" fontId="28" fillId="47" borderId="45" xfId="0" applyNumberFormat="1" applyFont="1" applyFill="1" applyBorder="1" applyAlignment="1">
      <alignment horizontal="center" vertical="center" shrinkToFit="1"/>
    </xf>
    <xf numFmtId="49" fontId="28" fillId="47" borderId="46" xfId="0" applyNumberFormat="1" applyFont="1" applyFill="1" applyBorder="1" applyAlignment="1">
      <alignment horizontal="center" vertical="center" shrinkToFit="1"/>
    </xf>
    <xf numFmtId="49" fontId="28" fillId="47" borderId="39" xfId="0" applyNumberFormat="1" applyFont="1" applyFill="1" applyBorder="1" applyAlignment="1">
      <alignment horizontal="center" vertical="center" shrinkToFit="1"/>
    </xf>
    <xf numFmtId="0" fontId="28" fillId="67" borderId="20" xfId="0" applyFont="1" applyFill="1" applyBorder="1" applyAlignment="1">
      <alignment horizontal="center" vertical="center" shrinkToFit="1"/>
    </xf>
    <xf numFmtId="0" fontId="28" fillId="67" borderId="19" xfId="0" applyFont="1" applyFill="1" applyBorder="1" applyAlignment="1">
      <alignment horizontal="center" vertical="center" shrinkToFit="1"/>
    </xf>
    <xf numFmtId="49" fontId="28" fillId="47" borderId="33" xfId="0" applyNumberFormat="1" applyFont="1" applyFill="1" applyBorder="1" applyAlignment="1">
      <alignment horizontal="center" vertical="center" shrinkToFit="1"/>
    </xf>
    <xf numFmtId="0" fontId="56" fillId="40" borderId="38" xfId="0" applyFont="1" applyFill="1" applyBorder="1" applyAlignment="1">
      <alignment horizontal="left" vertical="center"/>
    </xf>
    <xf numFmtId="0" fontId="56" fillId="40" borderId="55" xfId="0" applyFont="1" applyFill="1" applyBorder="1" applyAlignment="1">
      <alignment horizontal="left" vertical="center"/>
    </xf>
    <xf numFmtId="0" fontId="56" fillId="40" borderId="40" xfId="0" applyFont="1" applyFill="1" applyBorder="1" applyAlignment="1">
      <alignment horizontal="left" vertical="center"/>
    </xf>
    <xf numFmtId="0" fontId="43" fillId="0" borderId="0" xfId="0" applyFont="1" applyAlignment="1">
      <alignment horizontal="center" vertical="center"/>
    </xf>
    <xf numFmtId="0" fontId="28" fillId="0" borderId="0" xfId="42" applyFont="1" applyFill="1" applyAlignment="1">
      <alignment horizontal="left" vertical="center"/>
    </xf>
    <xf numFmtId="0" fontId="28" fillId="68" borderId="35" xfId="0" applyFont="1" applyFill="1" applyBorder="1" applyAlignment="1">
      <alignment horizontal="center" vertical="center"/>
    </xf>
    <xf numFmtId="0" fontId="28" fillId="68" borderId="42" xfId="0" applyFont="1" applyFill="1" applyBorder="1" applyAlignment="1">
      <alignment horizontal="center" vertical="center"/>
    </xf>
    <xf numFmtId="0" fontId="28" fillId="68" borderId="37" xfId="0" applyFont="1" applyFill="1" applyBorder="1" applyAlignment="1">
      <alignment horizontal="center" vertical="center"/>
    </xf>
    <xf numFmtId="49" fontId="28" fillId="71" borderId="30" xfId="0" applyNumberFormat="1" applyFont="1" applyFill="1" applyBorder="1" applyAlignment="1">
      <alignment horizontal="center" vertical="center"/>
    </xf>
    <xf numFmtId="49" fontId="28" fillId="71" borderId="39" xfId="0" applyNumberFormat="1" applyFont="1" applyFill="1" applyBorder="1" applyAlignment="1">
      <alignment horizontal="center" vertical="center"/>
    </xf>
    <xf numFmtId="49" fontId="28" fillId="71" borderId="53" xfId="0" applyNumberFormat="1" applyFont="1" applyFill="1" applyBorder="1" applyAlignment="1">
      <alignment horizontal="center" vertical="center"/>
    </xf>
    <xf numFmtId="49" fontId="28" fillId="71" borderId="34" xfId="0" applyNumberFormat="1" applyFont="1" applyFill="1" applyBorder="1" applyAlignment="1">
      <alignment horizontal="center" vertical="center"/>
    </xf>
    <xf numFmtId="49" fontId="28" fillId="71" borderId="45" xfId="0" applyNumberFormat="1" applyFont="1" applyFill="1" applyBorder="1" applyAlignment="1">
      <alignment horizontal="center" vertical="center"/>
    </xf>
    <xf numFmtId="49" fontId="28" fillId="71" borderId="46" xfId="0" applyNumberFormat="1" applyFont="1" applyFill="1" applyBorder="1" applyAlignment="1">
      <alignment horizontal="center" vertical="center"/>
    </xf>
    <xf numFmtId="49" fontId="28" fillId="47" borderId="39" xfId="0" applyNumberFormat="1" applyFont="1" applyFill="1" applyBorder="1" applyAlignment="1">
      <alignment horizontal="center" vertical="center"/>
    </xf>
    <xf numFmtId="49" fontId="28" fillId="47" borderId="53" xfId="0" applyNumberFormat="1" applyFont="1" applyFill="1" applyBorder="1" applyAlignment="1">
      <alignment horizontal="center" vertical="center"/>
    </xf>
    <xf numFmtId="49" fontId="28" fillId="47" borderId="34" xfId="0" applyNumberFormat="1" applyFont="1" applyFill="1" applyBorder="1" applyAlignment="1">
      <alignment horizontal="center" vertical="center"/>
    </xf>
    <xf numFmtId="49" fontId="28" fillId="47" borderId="45" xfId="0" applyNumberFormat="1" applyFont="1" applyFill="1" applyBorder="1" applyAlignment="1">
      <alignment horizontal="center" vertical="center"/>
    </xf>
    <xf numFmtId="49" fontId="28" fillId="47" borderId="46" xfId="0" applyNumberFormat="1" applyFont="1" applyFill="1" applyBorder="1" applyAlignment="1">
      <alignment horizontal="center" vertical="center"/>
    </xf>
    <xf numFmtId="0" fontId="28" fillId="45" borderId="35" xfId="0" applyFont="1" applyFill="1" applyBorder="1" applyAlignment="1">
      <alignment horizontal="center" vertical="center"/>
    </xf>
    <xf numFmtId="0" fontId="28" fillId="45" borderId="42" xfId="0" applyFont="1" applyFill="1" applyBorder="1" applyAlignment="1">
      <alignment horizontal="center" vertical="center"/>
    </xf>
    <xf numFmtId="0" fontId="28" fillId="45" borderId="37" xfId="0" applyFont="1" applyFill="1" applyBorder="1" applyAlignment="1">
      <alignment horizontal="center" vertical="center"/>
    </xf>
    <xf numFmtId="0" fontId="60" fillId="0" borderId="49" xfId="42" applyFont="1" applyBorder="1" applyAlignment="1">
      <alignment horizontal="left" vertical="center"/>
    </xf>
    <xf numFmtId="0" fontId="28" fillId="0" borderId="0" xfId="42" applyFont="1" applyAlignment="1">
      <alignment vertical="center"/>
    </xf>
    <xf numFmtId="0" fontId="43" fillId="0" borderId="0" xfId="0" applyFont="1">
      <alignment vertical="center"/>
    </xf>
    <xf numFmtId="0" fontId="43" fillId="0" borderId="54" xfId="0" applyFont="1" applyBorder="1">
      <alignment vertical="center"/>
    </xf>
    <xf numFmtId="49" fontId="28" fillId="47" borderId="33" xfId="0" applyNumberFormat="1" applyFont="1" applyFill="1" applyBorder="1" applyAlignment="1">
      <alignment horizontal="center" vertical="center"/>
    </xf>
    <xf numFmtId="0" fontId="28" fillId="69" borderId="35" xfId="0" applyFont="1" applyFill="1" applyBorder="1" applyAlignment="1">
      <alignment horizontal="center" vertical="center"/>
    </xf>
    <xf numFmtId="0" fontId="28" fillId="69" borderId="42" xfId="0" applyFont="1" applyFill="1" applyBorder="1" applyAlignment="1">
      <alignment horizontal="center" vertical="center"/>
    </xf>
    <xf numFmtId="0" fontId="28" fillId="69" borderId="37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26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0" fontId="28" fillId="35" borderId="35" xfId="0" applyFont="1" applyFill="1" applyBorder="1" applyAlignment="1">
      <alignment horizontal="center" vertical="center"/>
    </xf>
    <xf numFmtId="0" fontId="28" fillId="35" borderId="42" xfId="0" applyFont="1" applyFill="1" applyBorder="1" applyAlignment="1">
      <alignment horizontal="center" vertical="center"/>
    </xf>
    <xf numFmtId="0" fontId="28" fillId="35" borderId="37" xfId="0" applyFont="1" applyFill="1" applyBorder="1" applyAlignment="1">
      <alignment horizontal="center" vertical="center"/>
    </xf>
    <xf numFmtId="0" fontId="46" fillId="0" borderId="0" xfId="44" applyFont="1" applyAlignment="1">
      <alignment horizontal="center" vertical="center" shrinkToFit="1"/>
    </xf>
    <xf numFmtId="176" fontId="50" fillId="52" borderId="38" xfId="44" applyNumberFormat="1" applyFont="1" applyFill="1" applyBorder="1" applyAlignment="1">
      <alignment horizontal="center" vertical="center" shrinkToFit="1"/>
    </xf>
    <xf numFmtId="176" fontId="50" fillId="52" borderId="55" xfId="44" applyNumberFormat="1" applyFont="1" applyFill="1" applyBorder="1" applyAlignment="1">
      <alignment horizontal="center" vertical="center" shrinkToFit="1"/>
    </xf>
    <xf numFmtId="176" fontId="50" fillId="52" borderId="40" xfId="44" applyNumberFormat="1" applyFont="1" applyFill="1" applyBorder="1" applyAlignment="1">
      <alignment horizontal="center" vertical="center" shrinkToFit="1"/>
    </xf>
    <xf numFmtId="0" fontId="54" fillId="48" borderId="38" xfId="67" applyFont="1" applyFill="1" applyBorder="1" applyAlignment="1">
      <alignment horizontal="center" vertical="center"/>
    </xf>
    <xf numFmtId="0" fontId="54" fillId="48" borderId="55" xfId="67" applyFont="1" applyFill="1" applyBorder="1" applyAlignment="1">
      <alignment horizontal="center" vertical="center"/>
    </xf>
    <xf numFmtId="0" fontId="54" fillId="48" borderId="40" xfId="67" applyFont="1" applyFill="1" applyBorder="1" applyAlignment="1">
      <alignment horizontal="center" vertical="center"/>
    </xf>
    <xf numFmtId="0" fontId="56" fillId="38" borderId="38" xfId="67" applyFont="1" applyFill="1" applyBorder="1" applyAlignment="1">
      <alignment horizontal="center" vertical="center"/>
    </xf>
    <xf numFmtId="0" fontId="56" fillId="38" borderId="40" xfId="67" applyFont="1" applyFill="1" applyBorder="1" applyAlignment="1">
      <alignment horizontal="center" vertical="center"/>
    </xf>
    <xf numFmtId="0" fontId="24" fillId="49" borderId="33" xfId="0" applyFont="1" applyFill="1" applyBorder="1" applyAlignment="1">
      <alignment horizontal="center" vertical="center"/>
    </xf>
    <xf numFmtId="0" fontId="87" fillId="46" borderId="32" xfId="0" applyFont="1" applyFill="1" applyBorder="1" applyAlignment="1">
      <alignment horizontal="center" vertical="center"/>
    </xf>
  </cellXfs>
  <cellStyles count="68">
    <cellStyle name="20% - アクセント 1" xfId="19" builtinId="30" customBuiltin="1"/>
    <cellStyle name="20% - アクセント 1 2" xfId="48" xr:uid="{00000000-0005-0000-0000-000001000000}"/>
    <cellStyle name="20% - アクセント 2" xfId="23" builtinId="34" customBuiltin="1"/>
    <cellStyle name="20% - アクセント 2 2" xfId="51" xr:uid="{00000000-0005-0000-0000-000003000000}"/>
    <cellStyle name="20% - アクセント 3" xfId="27" builtinId="38" customBuiltin="1"/>
    <cellStyle name="20% - アクセント 3 2" xfId="54" xr:uid="{00000000-0005-0000-0000-000005000000}"/>
    <cellStyle name="20% - アクセント 4" xfId="31" builtinId="42" customBuiltin="1"/>
    <cellStyle name="20% - アクセント 4 2" xfId="57" xr:uid="{00000000-0005-0000-0000-000007000000}"/>
    <cellStyle name="20% - アクセント 5" xfId="35" builtinId="46" customBuiltin="1"/>
    <cellStyle name="20% - アクセント 5 2" xfId="60" xr:uid="{00000000-0005-0000-0000-000009000000}"/>
    <cellStyle name="20% - アクセント 6" xfId="39" builtinId="50" customBuiltin="1"/>
    <cellStyle name="20% - アクセント 6 2" xfId="63" xr:uid="{00000000-0005-0000-0000-00000B000000}"/>
    <cellStyle name="40% - アクセント 1" xfId="20" builtinId="31" customBuiltin="1"/>
    <cellStyle name="40% - アクセント 1 2" xfId="49" xr:uid="{00000000-0005-0000-0000-00000D000000}"/>
    <cellStyle name="40% - アクセント 2" xfId="24" builtinId="35" customBuiltin="1"/>
    <cellStyle name="40% - アクセント 2 2" xfId="52" xr:uid="{00000000-0005-0000-0000-00000F000000}"/>
    <cellStyle name="40% - アクセント 3" xfId="28" builtinId="39" customBuiltin="1"/>
    <cellStyle name="40% - アクセント 3 2" xfId="55" xr:uid="{00000000-0005-0000-0000-000011000000}"/>
    <cellStyle name="40% - アクセント 4" xfId="32" builtinId="43" customBuiltin="1"/>
    <cellStyle name="40% - アクセント 4 2" xfId="58" xr:uid="{00000000-0005-0000-0000-000013000000}"/>
    <cellStyle name="40% - アクセント 5" xfId="36" builtinId="47" customBuiltin="1"/>
    <cellStyle name="40% - アクセント 5 2" xfId="61" xr:uid="{00000000-0005-0000-0000-000015000000}"/>
    <cellStyle name="40% - アクセント 6" xfId="40" builtinId="51" customBuiltin="1"/>
    <cellStyle name="40% - アクセント 6 2" xfId="64" xr:uid="{00000000-0005-0000-0000-000017000000}"/>
    <cellStyle name="60% - アクセント 1" xfId="21" builtinId="32" customBuiltin="1"/>
    <cellStyle name="60% - アクセント 1 2" xfId="50" xr:uid="{00000000-0005-0000-0000-000019000000}"/>
    <cellStyle name="60% - アクセント 2" xfId="25" builtinId="36" customBuiltin="1"/>
    <cellStyle name="60% - アクセント 2 2" xfId="53" xr:uid="{00000000-0005-0000-0000-00001B000000}"/>
    <cellStyle name="60% - アクセント 3" xfId="29" builtinId="40" customBuiltin="1"/>
    <cellStyle name="60% - アクセント 3 2" xfId="56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2" xr:uid="{00000000-0005-0000-0000-000021000000}"/>
    <cellStyle name="60% - アクセント 6" xfId="41" builtinId="52" customBuiltin="1"/>
    <cellStyle name="60% - アクセント 6 2" xfId="65" xr:uid="{00000000-0005-0000-0000-000023000000}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 customBuiltin="1"/>
    <cellStyle name="メモ" xfId="15" builtinId="10" customBuiltin="1"/>
    <cellStyle name="メモ 2" xfId="47" xr:uid="{00000000-0005-0000-0000-00002F000000}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4" xr:uid="{00000000-0005-0000-0000-00003D000000}"/>
    <cellStyle name="標準 2 2" xfId="66" xr:uid="{00000000-0005-0000-0000-00003E000000}"/>
    <cellStyle name="標準 2 3" xfId="46" xr:uid="{00000000-0005-0000-0000-00003F000000}"/>
    <cellStyle name="標準 3" xfId="45" xr:uid="{00000000-0005-0000-0000-000040000000}"/>
    <cellStyle name="標準 4" xfId="67" xr:uid="{00000000-0005-0000-0000-000041000000}"/>
    <cellStyle name="表示済みのハイパーリンク" xfId="43" builtinId="9" customBuiltin="1"/>
    <cellStyle name="良い" xfId="6" builtinId="26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FF0066"/>
      <color rgb="FF0000FF"/>
      <color rgb="FFFFCCFF"/>
      <color rgb="FFFF99FF"/>
      <color rgb="FFFFCCCC"/>
      <color rgb="FFFFC000"/>
      <color rgb="FFC00000"/>
      <color rgb="FFD9D9D9"/>
      <color rgb="FFF8C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mp"/><Relationship Id="rId2" Type="http://schemas.openxmlformats.org/officeDocument/2006/relationships/image" Target="../media/image2.tmp"/><Relationship Id="rId1" Type="http://schemas.openxmlformats.org/officeDocument/2006/relationships/image" Target="../media/image1.tmp"/><Relationship Id="rId4" Type="http://schemas.openxmlformats.org/officeDocument/2006/relationships/image" Target="../media/image4.tmp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&#26032;S!A1"/><Relationship Id="rId3" Type="http://schemas.openxmlformats.org/officeDocument/2006/relationships/hyperlink" Target="#&#26032;K!A1"/><Relationship Id="rId7" Type="http://schemas.openxmlformats.org/officeDocument/2006/relationships/hyperlink" Target="#&#26032;J!A1"/><Relationship Id="rId2" Type="http://schemas.openxmlformats.org/officeDocument/2006/relationships/hyperlink" Target="#&#26032;&#26085;&#31243;!A1"/><Relationship Id="rId1" Type="http://schemas.openxmlformats.org/officeDocument/2006/relationships/hyperlink" Target="#Team_MST!A1"/><Relationship Id="rId6" Type="http://schemas.openxmlformats.org/officeDocument/2006/relationships/hyperlink" Target="#&#26032;QL!A1"/><Relationship Id="rId5" Type="http://schemas.openxmlformats.org/officeDocument/2006/relationships/hyperlink" Target="#&#26032;B!A1"/><Relationship Id="rId4" Type="http://schemas.openxmlformats.org/officeDocument/2006/relationships/hyperlink" Target="#&#26032;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279797</xdr:colOff>
      <xdr:row>2</xdr:row>
      <xdr:rowOff>95250</xdr:rowOff>
    </xdr:from>
    <xdr:to>
      <xdr:col>29</xdr:col>
      <xdr:colOff>3572</xdr:colOff>
      <xdr:row>5</xdr:row>
      <xdr:rowOff>54769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7709C6DB-B3C7-485A-9AAE-ABBCB56DD138}"/>
            </a:ext>
          </a:extLst>
        </xdr:cNvPr>
        <xdr:cNvSpPr/>
      </xdr:nvSpPr>
      <xdr:spPr>
        <a:xfrm>
          <a:off x="13433822" y="847725"/>
          <a:ext cx="581025" cy="4833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24</xdr:row>
      <xdr:rowOff>0</xdr:rowOff>
    </xdr:from>
    <xdr:to>
      <xdr:col>22</xdr:col>
      <xdr:colOff>285750</xdr:colOff>
      <xdr:row>28</xdr:row>
      <xdr:rowOff>171864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364DE953-DC7D-4B59-91CD-4E8E09AB7348}"/>
            </a:ext>
          </a:extLst>
        </xdr:cNvPr>
        <xdr:cNvSpPr/>
      </xdr:nvSpPr>
      <xdr:spPr>
        <a:xfrm>
          <a:off x="5985272" y="6629400"/>
          <a:ext cx="4396978" cy="131486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l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次大会の昇格・降格チーム数 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男子・実年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13</xdr:col>
      <xdr:colOff>240409</xdr:colOff>
      <xdr:row>25</xdr:row>
      <xdr:rowOff>189983</xdr:rowOff>
    </xdr:from>
    <xdr:to>
      <xdr:col>14</xdr:col>
      <xdr:colOff>206761</xdr:colOff>
      <xdr:row>28</xdr:row>
      <xdr:rowOff>64190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40F9ECA-127F-486B-B51A-E03BD3155A1A}"/>
            </a:ext>
          </a:extLst>
        </xdr:cNvPr>
        <xdr:cNvSpPr/>
      </xdr:nvSpPr>
      <xdr:spPr>
        <a:xfrm>
          <a:off x="6136384" y="7105133"/>
          <a:ext cx="433077" cy="731457"/>
        </a:xfrm>
        <a:prstGeom prst="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キング</a:t>
          </a:r>
        </a:p>
      </xdr:txBody>
    </xdr:sp>
    <xdr:clientData/>
  </xdr:twoCellAnchor>
  <xdr:twoCellAnchor>
    <xdr:from>
      <xdr:col>15</xdr:col>
      <xdr:colOff>171040</xdr:colOff>
      <xdr:row>25</xdr:row>
      <xdr:rowOff>189983</xdr:rowOff>
    </xdr:from>
    <xdr:to>
      <xdr:col>16</xdr:col>
      <xdr:colOff>139464</xdr:colOff>
      <xdr:row>28</xdr:row>
      <xdr:rowOff>64190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6F9D155-77E3-49B5-9139-090B71127826}"/>
            </a:ext>
          </a:extLst>
        </xdr:cNvPr>
        <xdr:cNvSpPr/>
      </xdr:nvSpPr>
      <xdr:spPr>
        <a:xfrm>
          <a:off x="7000465" y="7105133"/>
          <a:ext cx="435149" cy="73145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17</xdr:col>
      <xdr:colOff>100944</xdr:colOff>
      <xdr:row>25</xdr:row>
      <xdr:rowOff>189983</xdr:rowOff>
    </xdr:from>
    <xdr:to>
      <xdr:col>18</xdr:col>
      <xdr:colOff>72168</xdr:colOff>
      <xdr:row>28</xdr:row>
      <xdr:rowOff>64190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9A7CBFE-9D26-434B-9CB7-491B3A7B1933}"/>
            </a:ext>
          </a:extLst>
        </xdr:cNvPr>
        <xdr:cNvSpPr/>
      </xdr:nvSpPr>
      <xdr:spPr>
        <a:xfrm>
          <a:off x="7863819" y="7105133"/>
          <a:ext cx="437949" cy="731457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14</xdr:col>
      <xdr:colOff>373447</xdr:colOff>
      <xdr:row>25</xdr:row>
      <xdr:rowOff>189983</xdr:rowOff>
    </xdr:from>
    <xdr:to>
      <xdr:col>15</xdr:col>
      <xdr:colOff>173112</xdr:colOff>
      <xdr:row>26</xdr:row>
      <xdr:rowOff>148052</xdr:rowOff>
    </xdr:to>
    <xdr:sp macro="" textlink="">
      <xdr:nvSpPr>
        <xdr:cNvPr id="7" name="矢印: 五方向 6">
          <a:extLst>
            <a:ext uri="{FF2B5EF4-FFF2-40B4-BE49-F238E27FC236}">
              <a16:creationId xmlns:a16="http://schemas.microsoft.com/office/drawing/2014/main" id="{E2ED4405-B592-4844-9EC7-2624529A4FD1}"/>
            </a:ext>
          </a:extLst>
        </xdr:cNvPr>
        <xdr:cNvSpPr/>
      </xdr:nvSpPr>
      <xdr:spPr>
        <a:xfrm flipH="1">
          <a:off x="6736147" y="7105133"/>
          <a:ext cx="266390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206760</xdr:colOff>
      <xdr:row>27</xdr:row>
      <xdr:rowOff>106121</xdr:rowOff>
    </xdr:from>
    <xdr:to>
      <xdr:col>15</xdr:col>
      <xdr:colOff>10307</xdr:colOff>
      <xdr:row>28</xdr:row>
      <xdr:rowOff>64190</xdr:rowOff>
    </xdr:to>
    <xdr:sp macro="" textlink="">
      <xdr:nvSpPr>
        <xdr:cNvPr id="8" name="矢印: 五方向 7">
          <a:extLst>
            <a:ext uri="{FF2B5EF4-FFF2-40B4-BE49-F238E27FC236}">
              <a16:creationId xmlns:a16="http://schemas.microsoft.com/office/drawing/2014/main" id="{3E07B779-4545-43B5-AB1C-581C0C63BC19}"/>
            </a:ext>
          </a:extLst>
        </xdr:cNvPr>
        <xdr:cNvSpPr/>
      </xdr:nvSpPr>
      <xdr:spPr>
        <a:xfrm>
          <a:off x="6569460" y="7592771"/>
          <a:ext cx="270272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139464</xdr:colOff>
      <xdr:row>27</xdr:row>
      <xdr:rowOff>106121</xdr:rowOff>
    </xdr:from>
    <xdr:to>
      <xdr:col>16</xdr:col>
      <xdr:colOff>407355</xdr:colOff>
      <xdr:row>28</xdr:row>
      <xdr:rowOff>64190</xdr:rowOff>
    </xdr:to>
    <xdr:sp macro="" textlink="">
      <xdr:nvSpPr>
        <xdr:cNvPr id="9" name="矢印: 五方向 8">
          <a:extLst>
            <a:ext uri="{FF2B5EF4-FFF2-40B4-BE49-F238E27FC236}">
              <a16:creationId xmlns:a16="http://schemas.microsoft.com/office/drawing/2014/main" id="{4DB4C6C9-3957-4E8E-B180-8E82881CDBB0}"/>
            </a:ext>
          </a:extLst>
        </xdr:cNvPr>
        <xdr:cNvSpPr/>
      </xdr:nvSpPr>
      <xdr:spPr>
        <a:xfrm>
          <a:off x="7435614" y="7592771"/>
          <a:ext cx="267891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25</xdr:row>
      <xdr:rowOff>189983</xdr:rowOff>
    </xdr:from>
    <xdr:to>
      <xdr:col>17</xdr:col>
      <xdr:colOff>105816</xdr:colOff>
      <xdr:row>26</xdr:row>
      <xdr:rowOff>148052</xdr:rowOff>
    </xdr:to>
    <xdr:sp macro="" textlink="">
      <xdr:nvSpPr>
        <xdr:cNvPr id="10" name="矢印: 五方向 9">
          <a:extLst>
            <a:ext uri="{FF2B5EF4-FFF2-40B4-BE49-F238E27FC236}">
              <a16:creationId xmlns:a16="http://schemas.microsoft.com/office/drawing/2014/main" id="{AD4B8802-0E9F-4DB9-B19D-AC508DC31395}"/>
            </a:ext>
          </a:extLst>
        </xdr:cNvPr>
        <xdr:cNvSpPr/>
      </xdr:nvSpPr>
      <xdr:spPr>
        <a:xfrm flipH="1">
          <a:off x="7602301" y="7105133"/>
          <a:ext cx="266390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100944</xdr:colOff>
      <xdr:row>25</xdr:row>
      <xdr:rowOff>189983</xdr:rowOff>
    </xdr:from>
    <xdr:to>
      <xdr:col>20</xdr:col>
      <xdr:colOff>67297</xdr:colOff>
      <xdr:row>28</xdr:row>
      <xdr:rowOff>64190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C8592343-621F-4D94-83ED-D490567B1D6C}"/>
            </a:ext>
          </a:extLst>
        </xdr:cNvPr>
        <xdr:cNvSpPr/>
      </xdr:nvSpPr>
      <xdr:spPr>
        <a:xfrm>
          <a:off x="8797269" y="7105133"/>
          <a:ext cx="433078" cy="73145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21</xdr:col>
      <xdr:colOff>31577</xdr:colOff>
      <xdr:row>25</xdr:row>
      <xdr:rowOff>189983</xdr:rowOff>
    </xdr:from>
    <xdr:to>
      <xdr:col>22</xdr:col>
      <xdr:colOff>0</xdr:colOff>
      <xdr:row>28</xdr:row>
      <xdr:rowOff>64190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3FBA154-16C9-4590-AA6A-2B2787B144ED}"/>
            </a:ext>
          </a:extLst>
        </xdr:cNvPr>
        <xdr:cNvSpPr/>
      </xdr:nvSpPr>
      <xdr:spPr>
        <a:xfrm>
          <a:off x="9661352" y="7105133"/>
          <a:ext cx="435148" cy="731457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20</xdr:col>
      <xdr:colOff>67296</xdr:colOff>
      <xdr:row>27</xdr:row>
      <xdr:rowOff>106121</xdr:rowOff>
    </xdr:from>
    <xdr:to>
      <xdr:col>20</xdr:col>
      <xdr:colOff>335187</xdr:colOff>
      <xdr:row>28</xdr:row>
      <xdr:rowOff>64190</xdr:rowOff>
    </xdr:to>
    <xdr:sp macro="" textlink="">
      <xdr:nvSpPr>
        <xdr:cNvPr id="13" name="矢印: 五方向 12">
          <a:extLst>
            <a:ext uri="{FF2B5EF4-FFF2-40B4-BE49-F238E27FC236}">
              <a16:creationId xmlns:a16="http://schemas.microsoft.com/office/drawing/2014/main" id="{973A8C38-A70B-4BD7-8520-3B73BFDA95E2}"/>
            </a:ext>
          </a:extLst>
        </xdr:cNvPr>
        <xdr:cNvSpPr/>
      </xdr:nvSpPr>
      <xdr:spPr>
        <a:xfrm>
          <a:off x="9230346" y="7592771"/>
          <a:ext cx="267891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25</xdr:row>
      <xdr:rowOff>189983</xdr:rowOff>
    </xdr:from>
    <xdr:to>
      <xdr:col>21</xdr:col>
      <xdr:colOff>33648</xdr:colOff>
      <xdr:row>26</xdr:row>
      <xdr:rowOff>148052</xdr:rowOff>
    </xdr:to>
    <xdr:sp macro="" textlink="">
      <xdr:nvSpPr>
        <xdr:cNvPr id="14" name="矢印: 五方向 13">
          <a:extLst>
            <a:ext uri="{FF2B5EF4-FFF2-40B4-BE49-F238E27FC236}">
              <a16:creationId xmlns:a16="http://schemas.microsoft.com/office/drawing/2014/main" id="{1EF026E1-C54F-450F-B00B-98116CE759D6}"/>
            </a:ext>
          </a:extLst>
        </xdr:cNvPr>
        <xdr:cNvSpPr/>
      </xdr:nvSpPr>
      <xdr:spPr>
        <a:xfrm flipH="1">
          <a:off x="9397033" y="7105133"/>
          <a:ext cx="266390" cy="24381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464343</xdr:colOff>
      <xdr:row>19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84F6D8B8-3E7A-41D4-8BCA-1B10F2415083}"/>
            </a:ext>
          </a:extLst>
        </xdr:cNvPr>
        <xdr:cNvSpPr/>
      </xdr:nvSpPr>
      <xdr:spPr>
        <a:xfrm>
          <a:off x="5893593" y="5200650"/>
          <a:ext cx="2336007" cy="571500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0</xdr:colOff>
      <xdr:row>21</xdr:row>
      <xdr:rowOff>1</xdr:rowOff>
    </xdr:from>
    <xdr:to>
      <xdr:col>23</xdr:col>
      <xdr:colOff>0</xdr:colOff>
      <xdr:row>23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B977583F-0F0C-4E4E-9313-EA97DF73E7E5}"/>
            </a:ext>
          </a:extLst>
        </xdr:cNvPr>
        <xdr:cNvSpPr/>
      </xdr:nvSpPr>
      <xdr:spPr>
        <a:xfrm>
          <a:off x="8229600" y="5772151"/>
          <a:ext cx="2333625" cy="571499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24</xdr:col>
      <xdr:colOff>697513</xdr:colOff>
      <xdr:row>19</xdr:row>
      <xdr:rowOff>9524</xdr:rowOff>
    </xdr:from>
    <xdr:to>
      <xdr:col>37</xdr:col>
      <xdr:colOff>236854</xdr:colOff>
      <xdr:row>38</xdr:row>
      <xdr:rowOff>47624</xdr:rowOff>
    </xdr:to>
    <xdr:sp macro="" textlink="">
      <xdr:nvSpPr>
        <xdr:cNvPr id="17" name="四角形: 角を丸くする 16">
          <a:extLst>
            <a:ext uri="{FF2B5EF4-FFF2-40B4-BE49-F238E27FC236}">
              <a16:creationId xmlns:a16="http://schemas.microsoft.com/office/drawing/2014/main" id="{ED1DCF2F-B7E6-4CAE-BB5D-151B19EF74CB}"/>
            </a:ext>
          </a:extLst>
        </xdr:cNvPr>
        <xdr:cNvSpPr/>
      </xdr:nvSpPr>
      <xdr:spPr>
        <a:xfrm>
          <a:off x="11460763" y="5210174"/>
          <a:ext cx="6216366" cy="4010025"/>
        </a:xfrm>
        <a:prstGeom prst="roundRect">
          <a:avLst/>
        </a:prstGeom>
        <a:solidFill>
          <a:schemeClr val="accent6">
            <a:lumMod val="40000"/>
            <a:lumOff val="60000"/>
            <a:alpha val="8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3/14(</a:t>
          </a:r>
          <a:r>
            <a:rPr kumimoji="1" lang="ja-JP" altLang="en-US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土</a:t>
          </a:r>
          <a:r>
            <a:rPr kumimoji="1" lang="en-US" altLang="ja-JP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en-US" altLang="ja-JP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ja-JP" altLang="en-US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調整の結果</a:t>
          </a:r>
          <a:br>
            <a:rPr kumimoji="1" lang="en-US" altLang="ja-JP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変更になります。</a:t>
          </a:r>
          <a:br>
            <a:rPr kumimoji="1" lang="en-US" altLang="ja-JP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en-US" altLang="ja-JP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3/16</a:t>
          </a:r>
          <a:r>
            <a:rPr kumimoji="1" lang="ja-JP" altLang="en-US" sz="4000" b="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の週に再公開します。</a:t>
          </a:r>
          <a:endParaRPr kumimoji="1" lang="ja-JP" altLang="en-US" sz="40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132745</xdr:colOff>
      <xdr:row>0</xdr:row>
      <xdr:rowOff>50413</xdr:rowOff>
    </xdr:from>
    <xdr:to>
      <xdr:col>15</xdr:col>
      <xdr:colOff>115379</xdr:colOff>
      <xdr:row>0</xdr:row>
      <xdr:rowOff>361313</xdr:rowOff>
    </xdr:to>
    <xdr:sp macro="" textlink="">
      <xdr:nvSpPr>
        <xdr:cNvPr id="18" name="四角形: 角を丸くする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8E7C67-4CF2-46A2-B2AF-171482EF914A}"/>
            </a:ext>
          </a:extLst>
        </xdr:cNvPr>
        <xdr:cNvSpPr/>
      </xdr:nvSpPr>
      <xdr:spPr>
        <a:xfrm>
          <a:off x="5561995" y="50413"/>
          <a:ext cx="1382809" cy="310900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1</xdr:col>
      <xdr:colOff>0</xdr:colOff>
      <xdr:row>0</xdr:row>
      <xdr:rowOff>39112</xdr:rowOff>
    </xdr:from>
    <xdr:to>
      <xdr:col>1</xdr:col>
      <xdr:colOff>659423</xdr:colOff>
      <xdr:row>0</xdr:row>
      <xdr:rowOff>361313</xdr:rowOff>
    </xdr:to>
    <xdr:sp macro="" textlink="">
      <xdr:nvSpPr>
        <xdr:cNvPr id="19" name="四角形: 角を丸くする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D577C7-06AA-4178-8526-CCFE26381B7F}"/>
            </a:ext>
          </a:extLst>
        </xdr:cNvPr>
        <xdr:cNvSpPr/>
      </xdr:nvSpPr>
      <xdr:spPr>
        <a:xfrm>
          <a:off x="200025" y="39112"/>
          <a:ext cx="659423" cy="32220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2</xdr:col>
      <xdr:colOff>38864</xdr:colOff>
      <xdr:row>0</xdr:row>
      <xdr:rowOff>38101</xdr:rowOff>
    </xdr:from>
    <xdr:to>
      <xdr:col>3</xdr:col>
      <xdr:colOff>342135</xdr:colOff>
      <xdr:row>0</xdr:row>
      <xdr:rowOff>361313</xdr:rowOff>
    </xdr:to>
    <xdr:sp macro="" textlink="">
      <xdr:nvSpPr>
        <xdr:cNvPr id="20" name="四角形: 角を丸くする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F97FC6-0F17-4CA9-902D-7BA112C6B60E}"/>
            </a:ext>
          </a:extLst>
        </xdr:cNvPr>
        <xdr:cNvSpPr/>
      </xdr:nvSpPr>
      <xdr:spPr>
        <a:xfrm>
          <a:off x="915164" y="38101"/>
          <a:ext cx="655696" cy="323212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371443</xdr:colOff>
      <xdr:row>0</xdr:row>
      <xdr:rowOff>38101</xdr:rowOff>
    </xdr:from>
    <xdr:to>
      <xdr:col>5</xdr:col>
      <xdr:colOff>103214</xdr:colOff>
      <xdr:row>0</xdr:row>
      <xdr:rowOff>361313</xdr:rowOff>
    </xdr:to>
    <xdr:sp macro="" textlink="">
      <xdr:nvSpPr>
        <xdr:cNvPr id="21" name="四角形: 角を丸くする 2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ABFFD21-BFBA-47E8-8CE3-24F30AD017F9}"/>
            </a:ext>
          </a:extLst>
        </xdr:cNvPr>
        <xdr:cNvSpPr/>
      </xdr:nvSpPr>
      <xdr:spPr>
        <a:xfrm>
          <a:off x="1600168" y="38101"/>
          <a:ext cx="665221" cy="323212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5</xdr:col>
      <xdr:colOff>132522</xdr:colOff>
      <xdr:row>0</xdr:row>
      <xdr:rowOff>53571</xdr:rowOff>
    </xdr:from>
    <xdr:to>
      <xdr:col>6</xdr:col>
      <xdr:colOff>326048</xdr:colOff>
      <xdr:row>0</xdr:row>
      <xdr:rowOff>361313</xdr:rowOff>
    </xdr:to>
    <xdr:sp macro="" textlink="">
      <xdr:nvSpPr>
        <xdr:cNvPr id="22" name="四角形: 角を丸くする 2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24FAF1F-22A5-4F82-A6D7-9DCDFBC7E4B4}"/>
            </a:ext>
          </a:extLst>
        </xdr:cNvPr>
        <xdr:cNvSpPr/>
      </xdr:nvSpPr>
      <xdr:spPr>
        <a:xfrm>
          <a:off x="2294697" y="53571"/>
          <a:ext cx="660251" cy="307742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9</xdr:col>
      <xdr:colOff>345481</xdr:colOff>
      <xdr:row>0</xdr:row>
      <xdr:rowOff>38100</xdr:rowOff>
    </xdr:from>
    <xdr:to>
      <xdr:col>11</xdr:col>
      <xdr:colOff>82221</xdr:colOff>
      <xdr:row>0</xdr:row>
      <xdr:rowOff>361313</xdr:rowOff>
    </xdr:to>
    <xdr:sp macro="" textlink="">
      <xdr:nvSpPr>
        <xdr:cNvPr id="23" name="四角形: 角を丸くする 2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7987DC1-410C-4E34-A7F0-794CD963DCF8}"/>
            </a:ext>
          </a:extLst>
        </xdr:cNvPr>
        <xdr:cNvSpPr/>
      </xdr:nvSpPr>
      <xdr:spPr>
        <a:xfrm>
          <a:off x="4374556" y="38100"/>
          <a:ext cx="670190" cy="323213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6</xdr:col>
      <xdr:colOff>355355</xdr:colOff>
      <xdr:row>0</xdr:row>
      <xdr:rowOff>53066</xdr:rowOff>
    </xdr:from>
    <xdr:to>
      <xdr:col>8</xdr:col>
      <xdr:colOff>89197</xdr:colOff>
      <xdr:row>0</xdr:row>
      <xdr:rowOff>361313</xdr:rowOff>
    </xdr:to>
    <xdr:sp macro="" textlink="">
      <xdr:nvSpPr>
        <xdr:cNvPr id="24" name="四角形: 角を丸くする 2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1F27B39-200E-40A6-894F-F02D90325B43}"/>
            </a:ext>
          </a:extLst>
        </xdr:cNvPr>
        <xdr:cNvSpPr/>
      </xdr:nvSpPr>
      <xdr:spPr>
        <a:xfrm>
          <a:off x="2984255" y="53066"/>
          <a:ext cx="667292" cy="308247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118505</xdr:colOff>
      <xdr:row>0</xdr:row>
      <xdr:rowOff>53571</xdr:rowOff>
    </xdr:from>
    <xdr:to>
      <xdr:col>9</xdr:col>
      <xdr:colOff>316173</xdr:colOff>
      <xdr:row>0</xdr:row>
      <xdr:rowOff>361313</xdr:rowOff>
    </xdr:to>
    <xdr:sp macro="" textlink="">
      <xdr:nvSpPr>
        <xdr:cNvPr id="25" name="四角形: 角を丸くする 2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D404AC2-0594-46DE-A607-C5537C2127F9}"/>
            </a:ext>
          </a:extLst>
        </xdr:cNvPr>
        <xdr:cNvSpPr/>
      </xdr:nvSpPr>
      <xdr:spPr>
        <a:xfrm>
          <a:off x="3680855" y="53571"/>
          <a:ext cx="664393" cy="30774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125185</xdr:rowOff>
    </xdr:from>
    <xdr:to>
      <xdr:col>5</xdr:col>
      <xdr:colOff>275059</xdr:colOff>
      <xdr:row>7</xdr:row>
      <xdr:rowOff>505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B14016F7-5BAF-4E58-A19D-B132F1E266E6}"/>
            </a:ext>
          </a:extLst>
        </xdr:cNvPr>
        <xdr:cNvSpPr/>
      </xdr:nvSpPr>
      <xdr:spPr>
        <a:xfrm>
          <a:off x="2438400" y="6193971"/>
          <a:ext cx="705045" cy="250877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72000" bIns="0" rtlCol="0" anchor="ctr" anchorCtr="0"/>
        <a:lstStyle/>
        <a:p>
          <a:pPr algn="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J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準</a:t>
          </a:r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0376D30-2F3E-4B40-A480-C20AEEC83C9D}"/>
            </a:ext>
          </a:extLst>
        </xdr:cNvPr>
        <xdr:cNvSpPr/>
      </xdr:nvSpPr>
      <xdr:spPr>
        <a:xfrm>
          <a:off x="561975" y="6572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2DC0DD1-899F-47CC-B664-C9894A627C20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7</xdr:col>
      <xdr:colOff>0</xdr:colOff>
      <xdr:row>6</xdr:row>
      <xdr:rowOff>0</xdr:rowOff>
    </xdr:to>
    <xdr:cxnSp macro="">
      <xdr:nvCxnSpPr>
        <xdr:cNvPr id="4" name="コネクタ: カギ線 3">
          <a:extLst>
            <a:ext uri="{FF2B5EF4-FFF2-40B4-BE49-F238E27FC236}">
              <a16:creationId xmlns:a16="http://schemas.microsoft.com/office/drawing/2014/main" id="{3F727A4E-2E34-40AB-B2A9-B387D4964DFD}"/>
            </a:ext>
          </a:extLst>
        </xdr:cNvPr>
        <xdr:cNvCxnSpPr>
          <a:cxnSpLocks/>
          <a:stCxn id="2" idx="3"/>
        </xdr:cNvCxnSpPr>
      </xdr:nvCxnSpPr>
      <xdr:spPr>
        <a:xfrm>
          <a:off x="2868386" y="6068786"/>
          <a:ext cx="555171" cy="250371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</xdr:row>
      <xdr:rowOff>0</xdr:rowOff>
    </xdr:from>
    <xdr:to>
      <xdr:col>7</xdr:col>
      <xdr:colOff>0</xdr:colOff>
      <xdr:row>8</xdr:row>
      <xdr:rowOff>0</xdr:rowOff>
    </xdr:to>
    <xdr:cxnSp macro="">
      <xdr:nvCxnSpPr>
        <xdr:cNvPr id="5" name="コネクタ: カギ線 4">
          <a:extLst>
            <a:ext uri="{FF2B5EF4-FFF2-40B4-BE49-F238E27FC236}">
              <a16:creationId xmlns:a16="http://schemas.microsoft.com/office/drawing/2014/main" id="{1FC4EDEB-6E2C-440A-8C83-A3A9AF0B874C}"/>
            </a:ext>
          </a:extLst>
        </xdr:cNvPr>
        <xdr:cNvCxnSpPr>
          <a:cxnSpLocks/>
          <a:stCxn id="3" idx="3"/>
        </xdr:cNvCxnSpPr>
      </xdr:nvCxnSpPr>
      <xdr:spPr>
        <a:xfrm flipV="1">
          <a:off x="2868386" y="6319157"/>
          <a:ext cx="555171" cy="250372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0</xdr:colOff>
      <xdr:row>5</xdr:row>
      <xdr:rowOff>0</xdr:rowOff>
    </xdr:from>
    <xdr:to>
      <xdr:col>36</xdr:col>
      <xdr:colOff>0</xdr:colOff>
      <xdr:row>7</xdr:row>
      <xdr:rowOff>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BE1FD04-1CB3-40CC-BEA5-8CF1AC92343E}"/>
            </a:ext>
          </a:extLst>
        </xdr:cNvPr>
        <xdr:cNvSpPr/>
      </xdr:nvSpPr>
      <xdr:spPr>
        <a:xfrm>
          <a:off x="3971925" y="904875"/>
          <a:ext cx="220980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25</xdr:col>
      <xdr:colOff>39414</xdr:colOff>
      <xdr:row>39</xdr:row>
      <xdr:rowOff>137949</xdr:rowOff>
    </xdr:from>
    <xdr:to>
      <xdr:col>28</xdr:col>
      <xdr:colOff>27716</xdr:colOff>
      <xdr:row>41</xdr:row>
      <xdr:rowOff>203639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5999AD58-7436-4DE9-94C8-A82C7215AE55}"/>
            </a:ext>
          </a:extLst>
        </xdr:cNvPr>
        <xdr:cNvSpPr/>
      </xdr:nvSpPr>
      <xdr:spPr>
        <a:xfrm>
          <a:off x="8723586" y="5609897"/>
          <a:ext cx="579509" cy="302173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5</xdr:col>
      <xdr:colOff>275059</xdr:colOff>
      <xdr:row>15</xdr:row>
      <xdr:rowOff>505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B194BF0-979B-4FA1-B407-8C1F6BE75C7D}"/>
            </a:ext>
          </a:extLst>
        </xdr:cNvPr>
        <xdr:cNvSpPr/>
      </xdr:nvSpPr>
      <xdr:spPr>
        <a:xfrm>
          <a:off x="2438400" y="7151914"/>
          <a:ext cx="705045" cy="250877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72000" bIns="0" rtlCol="0" anchor="ctr" anchorCtr="0"/>
        <a:lstStyle/>
        <a:p>
          <a:pPr algn="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J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準</a:t>
          </a:r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900" b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8079563C-6DE1-4DA7-AEA6-5EEF0C46C233}"/>
            </a:ext>
          </a:extLst>
        </xdr:cNvPr>
        <xdr:cNvSpPr/>
      </xdr:nvSpPr>
      <xdr:spPr>
        <a:xfrm>
          <a:off x="564173" y="5920154"/>
          <a:ext cx="2307981" cy="24911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D9D028FA-06EE-46D4-99F0-066488DA21AF}"/>
            </a:ext>
          </a:extLst>
        </xdr:cNvPr>
        <xdr:cNvSpPr/>
      </xdr:nvSpPr>
      <xdr:spPr>
        <a:xfrm>
          <a:off x="564173" y="6418385"/>
          <a:ext cx="2307981" cy="24911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12</xdr:row>
      <xdr:rowOff>0</xdr:rowOff>
    </xdr:from>
    <xdr:to>
      <xdr:col>7</xdr:col>
      <xdr:colOff>0</xdr:colOff>
      <xdr:row>14</xdr:row>
      <xdr:rowOff>0</xdr:rowOff>
    </xdr:to>
    <xdr:cxnSp macro="">
      <xdr:nvCxnSpPr>
        <xdr:cNvPr id="12" name="コネクタ: カギ線 11">
          <a:extLst>
            <a:ext uri="{FF2B5EF4-FFF2-40B4-BE49-F238E27FC236}">
              <a16:creationId xmlns:a16="http://schemas.microsoft.com/office/drawing/2014/main" id="{4A353529-B7C0-48D8-91F8-A8A3EDE96B75}"/>
            </a:ext>
          </a:extLst>
        </xdr:cNvPr>
        <xdr:cNvCxnSpPr>
          <a:cxnSpLocks/>
          <a:stCxn id="10" idx="3"/>
        </xdr:cNvCxnSpPr>
      </xdr:nvCxnSpPr>
      <xdr:spPr>
        <a:xfrm>
          <a:off x="2868386" y="7026729"/>
          <a:ext cx="555171" cy="250371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14</xdr:row>
      <xdr:rowOff>0</xdr:rowOff>
    </xdr:from>
    <xdr:to>
      <xdr:col>7</xdr:col>
      <xdr:colOff>0</xdr:colOff>
      <xdr:row>16</xdr:row>
      <xdr:rowOff>1</xdr:rowOff>
    </xdr:to>
    <xdr:cxnSp macro="">
      <xdr:nvCxnSpPr>
        <xdr:cNvPr id="13" name="コネクタ: カギ線 12">
          <a:extLst>
            <a:ext uri="{FF2B5EF4-FFF2-40B4-BE49-F238E27FC236}">
              <a16:creationId xmlns:a16="http://schemas.microsoft.com/office/drawing/2014/main" id="{ACCBCF40-B2BD-4024-8AFF-F2441D926811}"/>
            </a:ext>
          </a:extLst>
        </xdr:cNvPr>
        <xdr:cNvCxnSpPr>
          <a:cxnSpLocks/>
          <a:stCxn id="11" idx="3"/>
        </xdr:cNvCxnSpPr>
      </xdr:nvCxnSpPr>
      <xdr:spPr>
        <a:xfrm flipV="1">
          <a:off x="2868386" y="7277100"/>
          <a:ext cx="555171" cy="250372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16014</xdr:colOff>
      <xdr:row>10</xdr:row>
      <xdr:rowOff>0</xdr:rowOff>
    </xdr:from>
    <xdr:to>
      <xdr:col>29</xdr:col>
      <xdr:colOff>0</xdr:colOff>
      <xdr:row>13</xdr:row>
      <xdr:rowOff>125185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F3EED738-416D-416B-AE86-A56A88B33FBF}"/>
            </a:ext>
          </a:extLst>
        </xdr:cNvPr>
        <xdr:cNvSpPr/>
      </xdr:nvSpPr>
      <xdr:spPr>
        <a:xfrm>
          <a:off x="8588514" y="1409700"/>
          <a:ext cx="588143" cy="47897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8</xdr:col>
      <xdr:colOff>1</xdr:colOff>
      <xdr:row>9</xdr:row>
      <xdr:rowOff>0</xdr:rowOff>
    </xdr:from>
    <xdr:to>
      <xdr:col>16</xdr:col>
      <xdr:colOff>1</xdr:colOff>
      <xdr:row>11</xdr:row>
      <xdr:rowOff>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4ACDD608-97B5-4E09-A135-C9471EE00302}"/>
            </a:ext>
          </a:extLst>
        </xdr:cNvPr>
        <xdr:cNvSpPr/>
      </xdr:nvSpPr>
      <xdr:spPr>
        <a:xfrm>
          <a:off x="3701144" y="1306286"/>
          <a:ext cx="2220686" cy="206828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275059</xdr:colOff>
      <xdr:row>6</xdr:row>
      <xdr:rowOff>252</xdr:rowOff>
    </xdr:from>
    <xdr:to>
      <xdr:col>8</xdr:col>
      <xdr:colOff>1</xdr:colOff>
      <xdr:row>10</xdr:row>
      <xdr:rowOff>0</xdr:rowOff>
    </xdr:to>
    <xdr:cxnSp macro="">
      <xdr:nvCxnSpPr>
        <xdr:cNvPr id="26" name="コネクタ: カギ線 25">
          <a:extLst>
            <a:ext uri="{FF2B5EF4-FFF2-40B4-BE49-F238E27FC236}">
              <a16:creationId xmlns:a16="http://schemas.microsoft.com/office/drawing/2014/main" id="{ED2126DF-C4E7-18AB-F769-B7FACDE56E71}"/>
            </a:ext>
          </a:extLst>
        </xdr:cNvPr>
        <xdr:cNvCxnSpPr>
          <a:cxnSpLocks/>
          <a:stCxn id="7" idx="3"/>
          <a:endCxn id="25" idx="1"/>
        </xdr:cNvCxnSpPr>
      </xdr:nvCxnSpPr>
      <xdr:spPr>
        <a:xfrm>
          <a:off x="3143445" y="930981"/>
          <a:ext cx="557699" cy="478719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275059</xdr:colOff>
      <xdr:row>10</xdr:row>
      <xdr:rowOff>0</xdr:rowOff>
    </xdr:from>
    <xdr:to>
      <xdr:col>8</xdr:col>
      <xdr:colOff>1</xdr:colOff>
      <xdr:row>14</xdr:row>
      <xdr:rowOff>253</xdr:rowOff>
    </xdr:to>
    <xdr:cxnSp macro="">
      <xdr:nvCxnSpPr>
        <xdr:cNvPr id="29" name="コネクタ: カギ線 28">
          <a:extLst>
            <a:ext uri="{FF2B5EF4-FFF2-40B4-BE49-F238E27FC236}">
              <a16:creationId xmlns:a16="http://schemas.microsoft.com/office/drawing/2014/main" id="{19F63F1C-D9BF-97AB-AE50-C193D5941384}"/>
            </a:ext>
          </a:extLst>
        </xdr:cNvPr>
        <xdr:cNvCxnSpPr>
          <a:cxnSpLocks/>
          <a:stCxn id="9" idx="3"/>
          <a:endCxn id="25" idx="1"/>
        </xdr:cNvCxnSpPr>
      </xdr:nvCxnSpPr>
      <xdr:spPr>
        <a:xfrm flipV="1">
          <a:off x="3143445" y="1409700"/>
          <a:ext cx="557699" cy="479224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13</xdr:row>
      <xdr:rowOff>0</xdr:rowOff>
    </xdr:from>
    <xdr:to>
      <xdr:col>16</xdr:col>
      <xdr:colOff>0</xdr:colOff>
      <xdr:row>15</xdr:row>
      <xdr:rowOff>0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727EF99A-27B7-4BAA-8989-55FE53A9CBF9}"/>
            </a:ext>
          </a:extLst>
        </xdr:cNvPr>
        <xdr:cNvSpPr/>
      </xdr:nvSpPr>
      <xdr:spPr>
        <a:xfrm>
          <a:off x="8975271" y="7151914"/>
          <a:ext cx="3565072" cy="250372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7</xdr:col>
      <xdr:colOff>1</xdr:colOff>
      <xdr:row>11</xdr:row>
      <xdr:rowOff>44048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DAE8D677-61DD-09D9-009B-E7EA25F1A877}"/>
            </a:ext>
          </a:extLst>
        </xdr:cNvPr>
        <xdr:cNvSpPr/>
      </xdr:nvSpPr>
      <xdr:spPr>
        <a:xfrm>
          <a:off x="2868386" y="1306286"/>
          <a:ext cx="555172" cy="250876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72000" bIns="0" rtlCol="0" anchor="ctr" anchorCtr="0"/>
        <a:lstStyle/>
        <a:p>
          <a:pPr algn="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J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</a:t>
          </a:r>
        </a:p>
      </xdr:txBody>
    </xdr:sp>
    <xdr:clientData/>
  </xdr:twoCellAnchor>
  <xdr:twoCellAnchor>
    <xdr:from>
      <xdr:col>3</xdr:col>
      <xdr:colOff>0</xdr:colOff>
      <xdr:row>21</xdr:row>
      <xdr:rowOff>0</xdr:rowOff>
    </xdr:from>
    <xdr:to>
      <xdr:col>5</xdr:col>
      <xdr:colOff>0</xdr:colOff>
      <xdr:row>23</xdr:row>
      <xdr:rowOff>0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4AB18AE7-C03A-4DC1-97A8-FFADD7C5D192}"/>
            </a:ext>
          </a:extLst>
        </xdr:cNvPr>
        <xdr:cNvSpPr/>
      </xdr:nvSpPr>
      <xdr:spPr>
        <a:xfrm>
          <a:off x="561975" y="240030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21</xdr:row>
      <xdr:rowOff>0</xdr:rowOff>
    </xdr:from>
    <xdr:to>
      <xdr:col>16</xdr:col>
      <xdr:colOff>92528</xdr:colOff>
      <xdr:row>23</xdr:row>
      <xdr:rowOff>0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3153B842-6E8A-415B-98A7-2CD47BAFE5C5}"/>
            </a:ext>
          </a:extLst>
        </xdr:cNvPr>
        <xdr:cNvSpPr/>
      </xdr:nvSpPr>
      <xdr:spPr>
        <a:xfrm>
          <a:off x="3697400" y="2661557"/>
          <a:ext cx="2316957" cy="250372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80764</xdr:colOff>
      <xdr:row>0</xdr:row>
      <xdr:rowOff>59652</xdr:rowOff>
    </xdr:from>
    <xdr:to>
      <xdr:col>19</xdr:col>
      <xdr:colOff>75394</xdr:colOff>
      <xdr:row>0</xdr:row>
      <xdr:rowOff>327786</xdr:rowOff>
    </xdr:to>
    <xdr:sp macro="" textlink="">
      <xdr:nvSpPr>
        <xdr:cNvPr id="14" name="四角形: 角を丸くする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991186-AA32-4FC2-A1E3-A348DA1C0DF4}"/>
            </a:ext>
          </a:extLst>
        </xdr:cNvPr>
        <xdr:cNvSpPr/>
      </xdr:nvSpPr>
      <xdr:spPr>
        <a:xfrm>
          <a:off x="5427902" y="59652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1</xdr:col>
      <xdr:colOff>19707</xdr:colOff>
      <xdr:row>0</xdr:row>
      <xdr:rowOff>49905</xdr:rowOff>
    </xdr:from>
    <xdr:to>
      <xdr:col>3</xdr:col>
      <xdr:colOff>186458</xdr:colOff>
      <xdr:row>0</xdr:row>
      <xdr:rowOff>327786</xdr:rowOff>
    </xdr:to>
    <xdr:sp macro="" textlink="">
      <xdr:nvSpPr>
        <xdr:cNvPr id="16" name="四角形: 角を丸くする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B64445-77D7-4923-8FEB-1EB4FA5DC772}"/>
            </a:ext>
          </a:extLst>
        </xdr:cNvPr>
        <xdr:cNvSpPr/>
      </xdr:nvSpPr>
      <xdr:spPr>
        <a:xfrm>
          <a:off x="85397" y="49905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245073</xdr:colOff>
      <xdr:row>0</xdr:row>
      <xdr:rowOff>49032</xdr:rowOff>
    </xdr:from>
    <xdr:to>
      <xdr:col>3</xdr:col>
      <xdr:colOff>904496</xdr:colOff>
      <xdr:row>0</xdr:row>
      <xdr:rowOff>327785</xdr:rowOff>
    </xdr:to>
    <xdr:sp macro="" textlink="">
      <xdr:nvSpPr>
        <xdr:cNvPr id="17" name="四角形: 角を丸くする 1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2681256-32B3-4BBF-9E2C-A20FACA7715B}"/>
            </a:ext>
          </a:extLst>
        </xdr:cNvPr>
        <xdr:cNvSpPr/>
      </xdr:nvSpPr>
      <xdr:spPr>
        <a:xfrm>
          <a:off x="803435" y="49032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933804</xdr:colOff>
      <xdr:row>0</xdr:row>
      <xdr:rowOff>49032</xdr:rowOff>
    </xdr:from>
    <xdr:to>
      <xdr:col>3</xdr:col>
      <xdr:colOff>1593227</xdr:colOff>
      <xdr:row>0</xdr:row>
      <xdr:rowOff>327785</xdr:rowOff>
    </xdr:to>
    <xdr:sp macro="" textlink="">
      <xdr:nvSpPr>
        <xdr:cNvPr id="18" name="四角形: 角を丸くする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565CAA-67DC-45FF-A4C4-FE5E17F1316F}"/>
            </a:ext>
          </a:extLst>
        </xdr:cNvPr>
        <xdr:cNvSpPr/>
      </xdr:nvSpPr>
      <xdr:spPr>
        <a:xfrm>
          <a:off x="1492166" y="49032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3</xdr:col>
      <xdr:colOff>1622535</xdr:colOff>
      <xdr:row>0</xdr:row>
      <xdr:rowOff>45983</xdr:rowOff>
    </xdr:from>
    <xdr:to>
      <xdr:col>4</xdr:col>
      <xdr:colOff>401163</xdr:colOff>
      <xdr:row>0</xdr:row>
      <xdr:rowOff>327786</xdr:rowOff>
    </xdr:to>
    <xdr:sp macro="" textlink="">
      <xdr:nvSpPr>
        <xdr:cNvPr id="19" name="四角形: 角を丸くする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7FD23E-EC8F-45A6-8657-434DF5CC4C0F}"/>
            </a:ext>
          </a:extLst>
        </xdr:cNvPr>
        <xdr:cNvSpPr/>
      </xdr:nvSpPr>
      <xdr:spPr>
        <a:xfrm>
          <a:off x="2180897" y="45983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10</xdr:col>
      <xdr:colOff>5608</xdr:colOff>
      <xdr:row>0</xdr:row>
      <xdr:rowOff>49032</xdr:rowOff>
    </xdr:from>
    <xdr:to>
      <xdr:col>12</xdr:col>
      <xdr:colOff>118207</xdr:colOff>
      <xdr:row>0</xdr:row>
      <xdr:rowOff>327786</xdr:rowOff>
    </xdr:to>
    <xdr:sp macro="" textlink="">
      <xdr:nvSpPr>
        <xdr:cNvPr id="20" name="四角形: 角を丸くする 1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D44931D-6CB3-4836-BF20-AA4DC2E01AE0}"/>
            </a:ext>
          </a:extLst>
        </xdr:cNvPr>
        <xdr:cNvSpPr/>
      </xdr:nvSpPr>
      <xdr:spPr>
        <a:xfrm>
          <a:off x="4249160" y="49032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5</xdr:col>
      <xdr:colOff>3487</xdr:colOff>
      <xdr:row>0</xdr:row>
      <xdr:rowOff>61941</xdr:rowOff>
    </xdr:from>
    <xdr:to>
      <xdr:col>7</xdr:col>
      <xdr:colOff>113188</xdr:colOff>
      <xdr:row>0</xdr:row>
      <xdr:rowOff>327787</xdr:rowOff>
    </xdr:to>
    <xdr:sp macro="" textlink="">
      <xdr:nvSpPr>
        <xdr:cNvPr id="21" name="四角形: 角を丸くする 2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0B91382-AFF3-4CD4-B161-5D7AD83B0205}"/>
            </a:ext>
          </a:extLst>
        </xdr:cNvPr>
        <xdr:cNvSpPr/>
      </xdr:nvSpPr>
      <xdr:spPr>
        <a:xfrm>
          <a:off x="2867556" y="61941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142496</xdr:colOff>
      <xdr:row>0</xdr:row>
      <xdr:rowOff>62375</xdr:rowOff>
    </xdr:from>
    <xdr:to>
      <xdr:col>9</xdr:col>
      <xdr:colOff>252197</xdr:colOff>
      <xdr:row>0</xdr:row>
      <xdr:rowOff>327786</xdr:rowOff>
    </xdr:to>
    <xdr:sp macro="" textlink="">
      <xdr:nvSpPr>
        <xdr:cNvPr id="22" name="四角形: 角を丸くする 2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6D07C88-F5B1-452F-B74D-953EF7588E32}"/>
            </a:ext>
          </a:extLst>
        </xdr:cNvPr>
        <xdr:cNvSpPr/>
      </xdr:nvSpPr>
      <xdr:spPr>
        <a:xfrm>
          <a:off x="3558358" y="62375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1</xdr:rowOff>
    </xdr:from>
    <xdr:to>
      <xdr:col>7</xdr:col>
      <xdr:colOff>0</xdr:colOff>
      <xdr:row>8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6FFE467-4F4B-41B5-8989-02871BC6C526}"/>
            </a:ext>
          </a:extLst>
        </xdr:cNvPr>
        <xdr:cNvSpPr/>
      </xdr:nvSpPr>
      <xdr:spPr>
        <a:xfrm>
          <a:off x="3143250" y="904876"/>
          <a:ext cx="276225" cy="247649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S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</a:t>
          </a:r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99ACE40-B37A-46D4-BF3C-806CE3C5B98F}"/>
            </a:ext>
          </a:extLst>
        </xdr:cNvPr>
        <xdr:cNvSpPr/>
      </xdr:nvSpPr>
      <xdr:spPr>
        <a:xfrm>
          <a:off x="561975" y="6572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510E99C-0088-4A02-BF97-CFC9CE56ACC5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6D3BB1C7-F604-49A3-B577-7308F8719DBA}"/>
            </a:ext>
          </a:extLst>
        </xdr:cNvPr>
        <xdr:cNvSpPr/>
      </xdr:nvSpPr>
      <xdr:spPr>
        <a:xfrm>
          <a:off x="561975" y="16478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</xdr:col>
      <xdr:colOff>0</xdr:colOff>
      <xdr:row>6</xdr:row>
      <xdr:rowOff>0</xdr:rowOff>
    </xdr:from>
    <xdr:to>
      <xdr:col>18</xdr:col>
      <xdr:colOff>0</xdr:colOff>
      <xdr:row>7</xdr:row>
      <xdr:rowOff>124809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E1CEB9BC-DA3F-455A-9B52-2AA5C295CC69}"/>
            </a:ext>
          </a:extLst>
        </xdr:cNvPr>
        <xdr:cNvSpPr/>
      </xdr:nvSpPr>
      <xdr:spPr>
        <a:xfrm>
          <a:off x="3971925" y="904875"/>
          <a:ext cx="2486025" cy="248634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9</xdr:col>
      <xdr:colOff>0</xdr:colOff>
      <xdr:row>6</xdr:row>
      <xdr:rowOff>124810</xdr:rowOff>
    </xdr:to>
    <xdr:cxnSp macro="">
      <xdr:nvCxnSpPr>
        <xdr:cNvPr id="7" name="コネクタ: カギ線 6">
          <a:extLst>
            <a:ext uri="{FF2B5EF4-FFF2-40B4-BE49-F238E27FC236}">
              <a16:creationId xmlns:a16="http://schemas.microsoft.com/office/drawing/2014/main" id="{E1A351A4-BFF9-4237-86B9-C94DDC9990DC}"/>
            </a:ext>
          </a:extLst>
        </xdr:cNvPr>
        <xdr:cNvCxnSpPr>
          <a:cxnSpLocks/>
          <a:stCxn id="3" idx="3"/>
          <a:endCxn id="6" idx="1"/>
        </xdr:cNvCxnSpPr>
      </xdr:nvCxnSpPr>
      <xdr:spPr>
        <a:xfrm>
          <a:off x="2867025" y="781050"/>
          <a:ext cx="1104900" cy="248635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151086</xdr:colOff>
      <xdr:row>10</xdr:row>
      <xdr:rowOff>0</xdr:rowOff>
    </xdr:from>
    <xdr:to>
      <xdr:col>5</xdr:col>
      <xdr:colOff>0</xdr:colOff>
      <xdr:row>12</xdr:row>
      <xdr:rowOff>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4AAB7E2C-ADBE-444E-A485-44DF9B4D7105}"/>
            </a:ext>
          </a:extLst>
        </xdr:cNvPr>
        <xdr:cNvSpPr/>
      </xdr:nvSpPr>
      <xdr:spPr>
        <a:xfrm>
          <a:off x="2589486" y="1400175"/>
          <a:ext cx="277539" cy="24765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31BB5C1-C534-4308-BEC4-58ACFE640F1F}"/>
            </a:ext>
          </a:extLst>
        </xdr:cNvPr>
        <xdr:cNvSpPr/>
      </xdr:nvSpPr>
      <xdr:spPr>
        <a:xfrm>
          <a:off x="3419475" y="1400175"/>
          <a:ext cx="276225" cy="24765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6</xdr:row>
      <xdr:rowOff>124810</xdr:rowOff>
    </xdr:from>
    <xdr:to>
      <xdr:col>9</xdr:col>
      <xdr:colOff>0</xdr:colOff>
      <xdr:row>11</xdr:row>
      <xdr:rowOff>0</xdr:rowOff>
    </xdr:to>
    <xdr:cxnSp macro="">
      <xdr:nvCxnSpPr>
        <xdr:cNvPr id="20" name="コネクタ: カギ線 19">
          <a:extLst>
            <a:ext uri="{FF2B5EF4-FFF2-40B4-BE49-F238E27FC236}">
              <a16:creationId xmlns:a16="http://schemas.microsoft.com/office/drawing/2014/main" id="{C31BC3D3-4762-4A46-96B3-66E2B8913C5B}"/>
            </a:ext>
          </a:extLst>
        </xdr:cNvPr>
        <xdr:cNvCxnSpPr>
          <a:cxnSpLocks/>
          <a:stCxn id="17" idx="3"/>
          <a:endCxn id="6" idx="1"/>
        </xdr:cNvCxnSpPr>
      </xdr:nvCxnSpPr>
      <xdr:spPr>
        <a:xfrm flipV="1">
          <a:off x="2867025" y="1029685"/>
          <a:ext cx="1104900" cy="494315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10</xdr:row>
      <xdr:rowOff>0</xdr:rowOff>
    </xdr:from>
    <xdr:to>
      <xdr:col>6</xdr:col>
      <xdr:colOff>1</xdr:colOff>
      <xdr:row>12</xdr:row>
      <xdr:rowOff>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E540FF97-639C-45D9-901E-DCDDDE5B4BD0}"/>
            </a:ext>
          </a:extLst>
        </xdr:cNvPr>
        <xdr:cNvSpPr/>
      </xdr:nvSpPr>
      <xdr:spPr>
        <a:xfrm>
          <a:off x="2867025" y="1400175"/>
          <a:ext cx="276226" cy="247650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S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準</a:t>
          </a:r>
        </a:p>
      </xdr:txBody>
    </xdr:sp>
    <xdr:clientData/>
  </xdr:twoCellAnchor>
  <xdr:twoCellAnchor>
    <xdr:from>
      <xdr:col>5</xdr:col>
      <xdr:colOff>0</xdr:colOff>
      <xdr:row>9</xdr:row>
      <xdr:rowOff>1</xdr:rowOff>
    </xdr:from>
    <xdr:to>
      <xdr:col>7</xdr:col>
      <xdr:colOff>0</xdr:colOff>
      <xdr:row>11</xdr:row>
      <xdr:rowOff>0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EE16A7FA-D6A8-43BE-A793-2CB3B0E3572D}"/>
            </a:ext>
          </a:extLst>
        </xdr:cNvPr>
        <xdr:cNvCxnSpPr>
          <a:cxnSpLocks/>
          <a:stCxn id="4" idx="3"/>
        </xdr:cNvCxnSpPr>
      </xdr:nvCxnSpPr>
      <xdr:spPr>
        <a:xfrm>
          <a:off x="2867025" y="1276351"/>
          <a:ext cx="552450" cy="247649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0</xdr:rowOff>
    </xdr:from>
    <xdr:to>
      <xdr:col>7</xdr:col>
      <xdr:colOff>0</xdr:colOff>
      <xdr:row>13</xdr:row>
      <xdr:rowOff>0</xdr:rowOff>
    </xdr:to>
    <xdr:cxnSp macro="">
      <xdr:nvCxnSpPr>
        <xdr:cNvPr id="25" name="コネクタ: カギ線 24">
          <a:extLst>
            <a:ext uri="{FF2B5EF4-FFF2-40B4-BE49-F238E27FC236}">
              <a16:creationId xmlns:a16="http://schemas.microsoft.com/office/drawing/2014/main" id="{7346DDB1-304C-4139-AA89-04DC9A483F12}"/>
            </a:ext>
          </a:extLst>
        </xdr:cNvPr>
        <xdr:cNvCxnSpPr>
          <a:cxnSpLocks/>
          <a:stCxn id="5" idx="3"/>
        </xdr:cNvCxnSpPr>
      </xdr:nvCxnSpPr>
      <xdr:spPr>
        <a:xfrm flipV="1">
          <a:off x="2867025" y="1524000"/>
          <a:ext cx="552450" cy="24765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124810</xdr:rowOff>
    </xdr:from>
    <xdr:to>
      <xdr:col>18</xdr:col>
      <xdr:colOff>0</xdr:colOff>
      <xdr:row>12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B3478CDA-CC86-439B-B36F-586AF5737163}"/>
            </a:ext>
          </a:extLst>
        </xdr:cNvPr>
        <xdr:cNvSpPr/>
      </xdr:nvSpPr>
      <xdr:spPr>
        <a:xfrm>
          <a:off x="3971925" y="1401160"/>
          <a:ext cx="2486025" cy="24666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24</xdr:col>
      <xdr:colOff>571500</xdr:colOff>
      <xdr:row>46</xdr:row>
      <xdr:rowOff>227135</xdr:rowOff>
    </xdr:from>
    <xdr:to>
      <xdr:col>26</xdr:col>
      <xdr:colOff>99281</xdr:colOff>
      <xdr:row>50</xdr:row>
      <xdr:rowOff>27842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04EA7A46-1206-4524-834C-380D339FEFCC}"/>
            </a:ext>
          </a:extLst>
        </xdr:cNvPr>
        <xdr:cNvSpPr/>
      </xdr:nvSpPr>
      <xdr:spPr>
        <a:xfrm>
          <a:off x="8711712" y="7019193"/>
          <a:ext cx="428992" cy="4821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5</xdr:col>
      <xdr:colOff>0</xdr:colOff>
      <xdr:row>21</xdr:row>
      <xdr:rowOff>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B5FACBE3-8468-4769-9A79-030429B8AA70}"/>
            </a:ext>
          </a:extLst>
        </xdr:cNvPr>
        <xdr:cNvSpPr/>
      </xdr:nvSpPr>
      <xdr:spPr>
        <a:xfrm>
          <a:off x="561975" y="542925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23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1AFA4D45-C3D0-4C9D-88EC-1427BCB93A27}"/>
            </a:ext>
          </a:extLst>
        </xdr:cNvPr>
        <xdr:cNvSpPr/>
      </xdr:nvSpPr>
      <xdr:spPr>
        <a:xfrm>
          <a:off x="561975" y="588645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19</xdr:row>
      <xdr:rowOff>0</xdr:rowOff>
    </xdr:from>
    <xdr:to>
      <xdr:col>16</xdr:col>
      <xdr:colOff>113109</xdr:colOff>
      <xdr:row>21</xdr:row>
      <xdr:rowOff>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F495FE98-A5DF-417E-9438-72DD03FAB29C}"/>
            </a:ext>
          </a:extLst>
        </xdr:cNvPr>
        <xdr:cNvSpPr/>
      </xdr:nvSpPr>
      <xdr:spPr>
        <a:xfrm>
          <a:off x="3693318" y="5429250"/>
          <a:ext cx="2325291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22</xdr:row>
      <xdr:rowOff>107156</xdr:rowOff>
    </xdr:from>
    <xdr:to>
      <xdr:col>16</xdr:col>
      <xdr:colOff>113109</xdr:colOff>
      <xdr:row>25</xdr:row>
      <xdr:rowOff>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F869AA73-0B50-4798-B4DC-2F552266B0F6}"/>
            </a:ext>
          </a:extLst>
        </xdr:cNvPr>
        <xdr:cNvSpPr/>
      </xdr:nvSpPr>
      <xdr:spPr>
        <a:xfrm>
          <a:off x="3693318" y="5888831"/>
          <a:ext cx="2325291" cy="245269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30486</xdr:colOff>
      <xdr:row>0</xdr:row>
      <xdr:rowOff>79612</xdr:rowOff>
    </xdr:from>
    <xdr:to>
      <xdr:col>19</xdr:col>
      <xdr:colOff>12484</xdr:colOff>
      <xdr:row>0</xdr:row>
      <xdr:rowOff>347746</xdr:rowOff>
    </xdr:to>
    <xdr:sp macro="" textlink="">
      <xdr:nvSpPr>
        <xdr:cNvPr id="8" name="四角形: 角を丸くする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73AE48-0867-4985-8D9E-ACA27049AE91}"/>
            </a:ext>
          </a:extLst>
        </xdr:cNvPr>
        <xdr:cNvSpPr/>
      </xdr:nvSpPr>
      <xdr:spPr>
        <a:xfrm>
          <a:off x="5408448" y="79612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1</xdr:col>
      <xdr:colOff>1</xdr:colOff>
      <xdr:row>0</xdr:row>
      <xdr:rowOff>69865</xdr:rowOff>
    </xdr:from>
    <xdr:to>
      <xdr:col>3</xdr:col>
      <xdr:colOff>161193</xdr:colOff>
      <xdr:row>0</xdr:row>
      <xdr:rowOff>347746</xdr:rowOff>
    </xdr:to>
    <xdr:sp macro="" textlink="">
      <xdr:nvSpPr>
        <xdr:cNvPr id="9" name="四角形: 角を丸くする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6CC080-B16D-4004-8237-91AEBA7D30AA}"/>
            </a:ext>
          </a:extLst>
        </xdr:cNvPr>
        <xdr:cNvSpPr/>
      </xdr:nvSpPr>
      <xdr:spPr>
        <a:xfrm>
          <a:off x="65943" y="69865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219808</xdr:colOff>
      <xdr:row>0</xdr:row>
      <xdr:rowOff>68992</xdr:rowOff>
    </xdr:from>
    <xdr:to>
      <xdr:col>3</xdr:col>
      <xdr:colOff>879231</xdr:colOff>
      <xdr:row>0</xdr:row>
      <xdr:rowOff>347745</xdr:rowOff>
    </xdr:to>
    <xdr:sp macro="" textlink="">
      <xdr:nvSpPr>
        <xdr:cNvPr id="10" name="四角形: 角を丸くする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FBE73C7-2B0A-44FB-A482-835D40303D73}"/>
            </a:ext>
          </a:extLst>
        </xdr:cNvPr>
        <xdr:cNvSpPr/>
      </xdr:nvSpPr>
      <xdr:spPr>
        <a:xfrm>
          <a:off x="783981" y="68992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908539</xdr:colOff>
      <xdr:row>0</xdr:row>
      <xdr:rowOff>68992</xdr:rowOff>
    </xdr:from>
    <xdr:to>
      <xdr:col>3</xdr:col>
      <xdr:colOff>1567962</xdr:colOff>
      <xdr:row>0</xdr:row>
      <xdr:rowOff>347745</xdr:rowOff>
    </xdr:to>
    <xdr:sp macro="" textlink="">
      <xdr:nvSpPr>
        <xdr:cNvPr id="11" name="四角形: 角を丸くする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C83495E-0AE8-48F6-B39E-791FF094CC1E}"/>
            </a:ext>
          </a:extLst>
        </xdr:cNvPr>
        <xdr:cNvSpPr/>
      </xdr:nvSpPr>
      <xdr:spPr>
        <a:xfrm>
          <a:off x="1472712" y="68992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3</xdr:col>
      <xdr:colOff>1597270</xdr:colOff>
      <xdr:row>0</xdr:row>
      <xdr:rowOff>65943</xdr:rowOff>
    </xdr:from>
    <xdr:to>
      <xdr:col>4</xdr:col>
      <xdr:colOff>378930</xdr:colOff>
      <xdr:row>0</xdr:row>
      <xdr:rowOff>347746</xdr:rowOff>
    </xdr:to>
    <xdr:sp macro="" textlink="">
      <xdr:nvSpPr>
        <xdr:cNvPr id="12" name="四角形: 角を丸くする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5525172-E27B-4365-BB34-467ED338AE96}"/>
            </a:ext>
          </a:extLst>
        </xdr:cNvPr>
        <xdr:cNvSpPr/>
      </xdr:nvSpPr>
      <xdr:spPr>
        <a:xfrm>
          <a:off x="2161443" y="65943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9</xdr:col>
      <xdr:colOff>243860</xdr:colOff>
      <xdr:row>0</xdr:row>
      <xdr:rowOff>68992</xdr:rowOff>
    </xdr:from>
    <xdr:to>
      <xdr:col>12</xdr:col>
      <xdr:colOff>72983</xdr:colOff>
      <xdr:row>0</xdr:row>
      <xdr:rowOff>347746</xdr:rowOff>
    </xdr:to>
    <xdr:sp macro="" textlink="">
      <xdr:nvSpPr>
        <xdr:cNvPr id="13" name="四角形: 角を丸くする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1B7362D-B8AA-4021-A08F-7CB312A37D96}"/>
            </a:ext>
          </a:extLst>
        </xdr:cNvPr>
        <xdr:cNvSpPr/>
      </xdr:nvSpPr>
      <xdr:spPr>
        <a:xfrm>
          <a:off x="4229706" y="68992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4</xdr:col>
      <xdr:colOff>408237</xdr:colOff>
      <xdr:row>0</xdr:row>
      <xdr:rowOff>81901</xdr:rowOff>
    </xdr:from>
    <xdr:to>
      <xdr:col>7</xdr:col>
      <xdr:colOff>80596</xdr:colOff>
      <xdr:row>0</xdr:row>
      <xdr:rowOff>347747</xdr:rowOff>
    </xdr:to>
    <xdr:sp macro="" textlink="">
      <xdr:nvSpPr>
        <xdr:cNvPr id="14" name="四角形: 角を丸くする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97FB560-D668-44E6-AD06-6162E9B9B1B5}"/>
            </a:ext>
          </a:extLst>
        </xdr:cNvPr>
        <xdr:cNvSpPr/>
      </xdr:nvSpPr>
      <xdr:spPr>
        <a:xfrm>
          <a:off x="2848102" y="81901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109904</xdr:colOff>
      <xdr:row>0</xdr:row>
      <xdr:rowOff>82335</xdr:rowOff>
    </xdr:from>
    <xdr:to>
      <xdr:col>9</xdr:col>
      <xdr:colOff>214552</xdr:colOff>
      <xdr:row>0</xdr:row>
      <xdr:rowOff>347746</xdr:rowOff>
    </xdr:to>
    <xdr:sp macro="" textlink="">
      <xdr:nvSpPr>
        <xdr:cNvPr id="15" name="四角形: 角を丸くする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21797C8-F3E8-4AFD-B898-51B84CF7DF02}"/>
            </a:ext>
          </a:extLst>
        </xdr:cNvPr>
        <xdr:cNvSpPr/>
      </xdr:nvSpPr>
      <xdr:spPr>
        <a:xfrm>
          <a:off x="3538904" y="82335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09954E4-8C29-42F6-B5BA-8B866CF7DE00}"/>
            </a:ext>
          </a:extLst>
        </xdr:cNvPr>
        <xdr:cNvSpPr/>
      </xdr:nvSpPr>
      <xdr:spPr>
        <a:xfrm>
          <a:off x="561975" y="6572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5</xdr:col>
      <xdr:colOff>0</xdr:colOff>
      <xdr:row>7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148971A-1745-4329-B6EC-6D6FFDD4BB14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26</xdr:row>
      <xdr:rowOff>0</xdr:rowOff>
    </xdr:from>
    <xdr:to>
      <xdr:col>5</xdr:col>
      <xdr:colOff>0</xdr:colOff>
      <xdr:row>28</xdr:row>
      <xdr:rowOff>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650712F8-1FA7-476A-8BCB-353C3048242C}"/>
            </a:ext>
          </a:extLst>
        </xdr:cNvPr>
        <xdr:cNvSpPr/>
      </xdr:nvSpPr>
      <xdr:spPr>
        <a:xfrm>
          <a:off x="558362" y="551793"/>
          <a:ext cx="2305707" cy="249621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28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23409C76-9E39-4AD8-893C-F82CA9A2A393}"/>
            </a:ext>
          </a:extLst>
        </xdr:cNvPr>
        <xdr:cNvSpPr/>
      </xdr:nvSpPr>
      <xdr:spPr>
        <a:xfrm>
          <a:off x="558362" y="801414"/>
          <a:ext cx="2305707" cy="24962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5</xdr:col>
      <xdr:colOff>0</xdr:colOff>
      <xdr:row>21</xdr:row>
      <xdr:rowOff>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A26B9BFD-BB21-4186-B021-318512F9920C}"/>
            </a:ext>
          </a:extLst>
        </xdr:cNvPr>
        <xdr:cNvSpPr/>
      </xdr:nvSpPr>
      <xdr:spPr>
        <a:xfrm>
          <a:off x="561975" y="240030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19</xdr:row>
      <xdr:rowOff>0</xdr:rowOff>
    </xdr:from>
    <xdr:to>
      <xdr:col>16</xdr:col>
      <xdr:colOff>113109</xdr:colOff>
      <xdr:row>21</xdr:row>
      <xdr:rowOff>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77BBEAC9-BB61-4CC2-9747-7CF05538CEAF}"/>
            </a:ext>
          </a:extLst>
        </xdr:cNvPr>
        <xdr:cNvSpPr/>
      </xdr:nvSpPr>
      <xdr:spPr>
        <a:xfrm>
          <a:off x="3693318" y="2400300"/>
          <a:ext cx="2325291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26</xdr:col>
      <xdr:colOff>197069</xdr:colOff>
      <xdr:row>15</xdr:row>
      <xdr:rowOff>0</xdr:rowOff>
    </xdr:from>
    <xdr:to>
      <xdr:col>29</xdr:col>
      <xdr:colOff>186887</xdr:colOff>
      <xdr:row>19</xdr:row>
      <xdr:rowOff>85069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8E45A6D8-4358-4F7E-B510-12C9A9D12DAD}"/>
            </a:ext>
          </a:extLst>
        </xdr:cNvPr>
        <xdr:cNvSpPr/>
      </xdr:nvSpPr>
      <xdr:spPr>
        <a:xfrm>
          <a:off x="8881241" y="2555328"/>
          <a:ext cx="581025" cy="4857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15</xdr:col>
      <xdr:colOff>125734</xdr:colOff>
      <xdr:row>0</xdr:row>
      <xdr:rowOff>72286</xdr:rowOff>
    </xdr:from>
    <xdr:to>
      <xdr:col>20</xdr:col>
      <xdr:colOff>107732</xdr:colOff>
      <xdr:row>0</xdr:row>
      <xdr:rowOff>340420</xdr:rowOff>
    </xdr:to>
    <xdr:sp macro="" textlink="">
      <xdr:nvSpPr>
        <xdr:cNvPr id="5" name="四角形: 角を丸くする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CC19C7-42BB-445D-BFFB-91E8ACB8082C}"/>
            </a:ext>
          </a:extLst>
        </xdr:cNvPr>
        <xdr:cNvSpPr/>
      </xdr:nvSpPr>
      <xdr:spPr>
        <a:xfrm>
          <a:off x="5782119" y="72286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2</xdr:col>
      <xdr:colOff>95249</xdr:colOff>
      <xdr:row>0</xdr:row>
      <xdr:rowOff>62539</xdr:rowOff>
    </xdr:from>
    <xdr:to>
      <xdr:col>3</xdr:col>
      <xdr:colOff>534864</xdr:colOff>
      <xdr:row>0</xdr:row>
      <xdr:rowOff>340420</xdr:rowOff>
    </xdr:to>
    <xdr:sp macro="" textlink="">
      <xdr:nvSpPr>
        <xdr:cNvPr id="6" name="四角形: 角を丸くする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1049FD-46AD-4A56-B005-DE1C171B6E04}"/>
            </a:ext>
          </a:extLst>
        </xdr:cNvPr>
        <xdr:cNvSpPr/>
      </xdr:nvSpPr>
      <xdr:spPr>
        <a:xfrm>
          <a:off x="439614" y="62539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593479</xdr:colOff>
      <xdr:row>0</xdr:row>
      <xdr:rowOff>61666</xdr:rowOff>
    </xdr:from>
    <xdr:to>
      <xdr:col>3</xdr:col>
      <xdr:colOff>1252902</xdr:colOff>
      <xdr:row>0</xdr:row>
      <xdr:rowOff>340419</xdr:rowOff>
    </xdr:to>
    <xdr:sp macro="" textlink="">
      <xdr:nvSpPr>
        <xdr:cNvPr id="7" name="四角形: 角を丸くする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EF2318B-0AA1-4A0A-BA24-DED631756F53}"/>
            </a:ext>
          </a:extLst>
        </xdr:cNvPr>
        <xdr:cNvSpPr/>
      </xdr:nvSpPr>
      <xdr:spPr>
        <a:xfrm>
          <a:off x="1157652" y="61666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1282210</xdr:colOff>
      <xdr:row>0</xdr:row>
      <xdr:rowOff>61666</xdr:rowOff>
    </xdr:from>
    <xdr:to>
      <xdr:col>4</xdr:col>
      <xdr:colOff>65941</xdr:colOff>
      <xdr:row>0</xdr:row>
      <xdr:rowOff>340419</xdr:rowOff>
    </xdr:to>
    <xdr:sp macro="" textlink="">
      <xdr:nvSpPr>
        <xdr:cNvPr id="12" name="四角形: 角を丸くする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2D94BE7-BCFE-4468-B999-7D3C57FB35B9}"/>
            </a:ext>
          </a:extLst>
        </xdr:cNvPr>
        <xdr:cNvSpPr/>
      </xdr:nvSpPr>
      <xdr:spPr>
        <a:xfrm>
          <a:off x="1846383" y="61666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4</xdr:col>
      <xdr:colOff>95249</xdr:colOff>
      <xdr:row>0</xdr:row>
      <xdr:rowOff>58617</xdr:rowOff>
    </xdr:from>
    <xdr:to>
      <xdr:col>6</xdr:col>
      <xdr:colOff>41889</xdr:colOff>
      <xdr:row>0</xdr:row>
      <xdr:rowOff>340420</xdr:rowOff>
    </xdr:to>
    <xdr:sp macro="" textlink="">
      <xdr:nvSpPr>
        <xdr:cNvPr id="13" name="四角形: 角を丸くする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64B4ADF-7709-4356-9798-A135DB2187F9}"/>
            </a:ext>
          </a:extLst>
        </xdr:cNvPr>
        <xdr:cNvSpPr/>
      </xdr:nvSpPr>
      <xdr:spPr>
        <a:xfrm>
          <a:off x="2535114" y="58617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11</xdr:col>
      <xdr:colOff>60685</xdr:colOff>
      <xdr:row>0</xdr:row>
      <xdr:rowOff>61666</xdr:rowOff>
    </xdr:from>
    <xdr:to>
      <xdr:col>13</xdr:col>
      <xdr:colOff>168231</xdr:colOff>
      <xdr:row>0</xdr:row>
      <xdr:rowOff>340420</xdr:rowOff>
    </xdr:to>
    <xdr:sp macro="" textlink="">
      <xdr:nvSpPr>
        <xdr:cNvPr id="14" name="四角形: 角を丸くする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C10F267-2997-42FB-AD12-254BA3615887}"/>
            </a:ext>
          </a:extLst>
        </xdr:cNvPr>
        <xdr:cNvSpPr/>
      </xdr:nvSpPr>
      <xdr:spPr>
        <a:xfrm>
          <a:off x="4603377" y="61666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6</xdr:col>
      <xdr:colOff>71196</xdr:colOff>
      <xdr:row>0</xdr:row>
      <xdr:rowOff>74575</xdr:rowOff>
    </xdr:from>
    <xdr:to>
      <xdr:col>8</xdr:col>
      <xdr:colOff>175844</xdr:colOff>
      <xdr:row>0</xdr:row>
      <xdr:rowOff>340421</xdr:rowOff>
    </xdr:to>
    <xdr:sp macro="" textlink="">
      <xdr:nvSpPr>
        <xdr:cNvPr id="15" name="四角形: 角を丸くする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098C6AE-40F1-400C-A3ED-3D9A65410BCB}"/>
            </a:ext>
          </a:extLst>
        </xdr:cNvPr>
        <xdr:cNvSpPr/>
      </xdr:nvSpPr>
      <xdr:spPr>
        <a:xfrm>
          <a:off x="3221773" y="74575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205152</xdr:colOff>
      <xdr:row>0</xdr:row>
      <xdr:rowOff>75009</xdr:rowOff>
    </xdr:from>
    <xdr:to>
      <xdr:col>11</xdr:col>
      <xdr:colOff>31377</xdr:colOff>
      <xdr:row>0</xdr:row>
      <xdr:rowOff>340420</xdr:rowOff>
    </xdr:to>
    <xdr:sp macro="" textlink="">
      <xdr:nvSpPr>
        <xdr:cNvPr id="16" name="四角形: 角を丸くする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7CD6A9A-2B9E-41D2-8332-8667791AB9A8}"/>
            </a:ext>
          </a:extLst>
        </xdr:cNvPr>
        <xdr:cNvSpPr/>
      </xdr:nvSpPr>
      <xdr:spPr>
        <a:xfrm>
          <a:off x="3912575" y="75009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165875</xdr:colOff>
      <xdr:row>0</xdr:row>
      <xdr:rowOff>71650</xdr:rowOff>
    </xdr:from>
    <xdr:to>
      <xdr:col>13</xdr:col>
      <xdr:colOff>223053</xdr:colOff>
      <xdr:row>0</xdr:row>
      <xdr:rowOff>339784</xdr:rowOff>
    </xdr:to>
    <xdr:sp macro="" textlink="">
      <xdr:nvSpPr>
        <xdr:cNvPr id="2" name="四角形: 角を丸くする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9D3627-2398-4DA6-A288-070216E3CBA0}"/>
            </a:ext>
          </a:extLst>
        </xdr:cNvPr>
        <xdr:cNvSpPr/>
      </xdr:nvSpPr>
      <xdr:spPr>
        <a:xfrm>
          <a:off x="5350788" y="71650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0</xdr:col>
      <xdr:colOff>8283</xdr:colOff>
      <xdr:row>0</xdr:row>
      <xdr:rowOff>61903</xdr:rowOff>
    </xdr:from>
    <xdr:to>
      <xdr:col>1</xdr:col>
      <xdr:colOff>303271</xdr:colOff>
      <xdr:row>0</xdr:row>
      <xdr:rowOff>339784</xdr:rowOff>
    </xdr:to>
    <xdr:sp macro="" textlink="">
      <xdr:nvSpPr>
        <xdr:cNvPr id="3" name="四角形: 角を丸くする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9F1C94-AEBE-4F30-86D0-FCF903B33440}"/>
            </a:ext>
          </a:extLst>
        </xdr:cNvPr>
        <xdr:cNvSpPr/>
      </xdr:nvSpPr>
      <xdr:spPr>
        <a:xfrm>
          <a:off x="8283" y="61903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1</xdr:col>
      <xdr:colOff>361886</xdr:colOff>
      <xdr:row>0</xdr:row>
      <xdr:rowOff>61030</xdr:rowOff>
    </xdr:from>
    <xdr:to>
      <xdr:col>3</xdr:col>
      <xdr:colOff>226179</xdr:colOff>
      <xdr:row>0</xdr:row>
      <xdr:rowOff>339783</xdr:rowOff>
    </xdr:to>
    <xdr:sp macro="" textlink="">
      <xdr:nvSpPr>
        <xdr:cNvPr id="4" name="四角形: 角を丸くする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9BB9F3E-9281-4914-B3CB-332204F12646}"/>
            </a:ext>
          </a:extLst>
        </xdr:cNvPr>
        <xdr:cNvSpPr/>
      </xdr:nvSpPr>
      <xdr:spPr>
        <a:xfrm>
          <a:off x="726321" y="61030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255487</xdr:colOff>
      <xdr:row>0</xdr:row>
      <xdr:rowOff>61030</xdr:rowOff>
    </xdr:from>
    <xdr:to>
      <xdr:col>3</xdr:col>
      <xdr:colOff>914910</xdr:colOff>
      <xdr:row>0</xdr:row>
      <xdr:rowOff>339783</xdr:rowOff>
    </xdr:to>
    <xdr:sp macro="" textlink="">
      <xdr:nvSpPr>
        <xdr:cNvPr id="5" name="四角形: 角を丸くする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F61D5B0-732F-4AC2-966F-E4919498EDA8}"/>
            </a:ext>
          </a:extLst>
        </xdr:cNvPr>
        <xdr:cNvSpPr/>
      </xdr:nvSpPr>
      <xdr:spPr>
        <a:xfrm>
          <a:off x="1415052" y="61030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3</xdr:col>
      <xdr:colOff>944218</xdr:colOff>
      <xdr:row>0</xdr:row>
      <xdr:rowOff>57981</xdr:rowOff>
    </xdr:from>
    <xdr:to>
      <xdr:col>4</xdr:col>
      <xdr:colOff>152113</xdr:colOff>
      <xdr:row>0</xdr:row>
      <xdr:rowOff>339784</xdr:rowOff>
    </xdr:to>
    <xdr:sp macro="" textlink="">
      <xdr:nvSpPr>
        <xdr:cNvPr id="6" name="四角形: 角を丸くする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93FD4F3-5FFB-4545-BA78-52520604F681}"/>
            </a:ext>
          </a:extLst>
        </xdr:cNvPr>
        <xdr:cNvSpPr/>
      </xdr:nvSpPr>
      <xdr:spPr>
        <a:xfrm>
          <a:off x="2103783" y="57981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8</xdr:col>
      <xdr:colOff>353763</xdr:colOff>
      <xdr:row>0</xdr:row>
      <xdr:rowOff>61030</xdr:rowOff>
    </xdr:from>
    <xdr:to>
      <xdr:col>10</xdr:col>
      <xdr:colOff>107068</xdr:colOff>
      <xdr:row>0</xdr:row>
      <xdr:rowOff>339784</xdr:rowOff>
    </xdr:to>
    <xdr:sp macro="" textlink="">
      <xdr:nvSpPr>
        <xdr:cNvPr id="7" name="四角形: 角を丸くする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D7DBB07-B3B1-4CD2-A35B-67E1DEDA2C42}"/>
            </a:ext>
          </a:extLst>
        </xdr:cNvPr>
        <xdr:cNvSpPr/>
      </xdr:nvSpPr>
      <xdr:spPr>
        <a:xfrm>
          <a:off x="4172046" y="61030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4</xdr:col>
      <xdr:colOff>181420</xdr:colOff>
      <xdr:row>0</xdr:row>
      <xdr:rowOff>73939</xdr:rowOff>
    </xdr:from>
    <xdr:to>
      <xdr:col>7</xdr:col>
      <xdr:colOff>89197</xdr:colOff>
      <xdr:row>0</xdr:row>
      <xdr:rowOff>339785</xdr:rowOff>
    </xdr:to>
    <xdr:sp macro="" textlink="">
      <xdr:nvSpPr>
        <xdr:cNvPr id="8" name="四角形: 角を丸くする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E32C5F9-EE0E-4918-86A3-FCF903AC8A4F}"/>
            </a:ext>
          </a:extLst>
        </xdr:cNvPr>
        <xdr:cNvSpPr/>
      </xdr:nvSpPr>
      <xdr:spPr>
        <a:xfrm>
          <a:off x="2790442" y="73939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118505</xdr:colOff>
      <xdr:row>0</xdr:row>
      <xdr:rowOff>74373</xdr:rowOff>
    </xdr:from>
    <xdr:to>
      <xdr:col>8</xdr:col>
      <xdr:colOff>324455</xdr:colOff>
      <xdr:row>0</xdr:row>
      <xdr:rowOff>339784</xdr:rowOff>
    </xdr:to>
    <xdr:sp macro="" textlink="">
      <xdr:nvSpPr>
        <xdr:cNvPr id="9" name="四角形: 角を丸くする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5E05B66-B75F-40B5-A602-03BF6319B556}"/>
            </a:ext>
          </a:extLst>
        </xdr:cNvPr>
        <xdr:cNvSpPr/>
      </xdr:nvSpPr>
      <xdr:spPr>
        <a:xfrm>
          <a:off x="3481244" y="74373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6</xdr:row>
      <xdr:rowOff>0</xdr:rowOff>
    </xdr:from>
    <xdr:to>
      <xdr:col>43</xdr:col>
      <xdr:colOff>0</xdr:colOff>
      <xdr:row>27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4200525" y="1628775"/>
          <a:ext cx="4400550" cy="38004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チーム名のマスター情報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1</xdr:col>
      <xdr:colOff>194446</xdr:colOff>
      <xdr:row>6</xdr:row>
      <xdr:rowOff>0</xdr:rowOff>
    </xdr:from>
    <xdr:to>
      <xdr:col>19</xdr:col>
      <xdr:colOff>0</xdr:colOff>
      <xdr:row>20</xdr:row>
      <xdr:rowOff>1679</xdr:rowOff>
    </xdr:to>
    <xdr:pic>
      <xdr:nvPicPr>
        <xdr:cNvPr id="3" name="図 2" descr="画面の領域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471" y="1628775"/>
          <a:ext cx="3406004" cy="253364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5</xdr:row>
      <xdr:rowOff>1</xdr:rowOff>
    </xdr:from>
    <xdr:to>
      <xdr:col>5</xdr:col>
      <xdr:colOff>-1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200025" y="1447801"/>
          <a:ext cx="800099" cy="18097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日程表</a:t>
          </a:r>
        </a:p>
      </xdr:txBody>
    </xdr:sp>
    <xdr:clientData/>
  </xdr:twoCellAnchor>
  <xdr:twoCellAnchor>
    <xdr:from>
      <xdr:col>19</xdr:col>
      <xdr:colOff>0</xdr:colOff>
      <xdr:row>5</xdr:row>
      <xdr:rowOff>0</xdr:rowOff>
    </xdr:from>
    <xdr:to>
      <xdr:col>24</xdr:col>
      <xdr:colOff>0</xdr:colOff>
      <xdr:row>6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3800475" y="1447800"/>
          <a:ext cx="1000125" cy="1809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Team_MST</a:t>
          </a:r>
          <a:endParaRPr kumimoji="1" lang="ja-JP" altLang="en-US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21</xdr:col>
      <xdr:colOff>204106</xdr:colOff>
      <xdr:row>7</xdr:row>
      <xdr:rowOff>122226</xdr:rowOff>
    </xdr:from>
    <xdr:to>
      <xdr:col>33</xdr:col>
      <xdr:colOff>1680</xdr:colOff>
      <xdr:row>18</xdr:row>
      <xdr:rowOff>13370</xdr:rowOff>
    </xdr:to>
    <xdr:pic>
      <xdr:nvPicPr>
        <xdr:cNvPr id="6" name="図 5" descr="画面の領域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4631" y="1931976"/>
          <a:ext cx="2197874" cy="1881869"/>
        </a:xfrm>
        <a:prstGeom prst="rect">
          <a:avLst/>
        </a:prstGeom>
      </xdr:spPr>
    </xdr:pic>
    <xdr:clientData/>
  </xdr:twoCellAnchor>
  <xdr:twoCellAnchor>
    <xdr:from>
      <xdr:col>35</xdr:col>
      <xdr:colOff>0</xdr:colOff>
      <xdr:row>8</xdr:row>
      <xdr:rowOff>0</xdr:rowOff>
    </xdr:from>
    <xdr:to>
      <xdr:col>42</xdr:col>
      <xdr:colOff>0</xdr:colOff>
      <xdr:row>18</xdr:row>
      <xdr:rowOff>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7000875" y="1990725"/>
          <a:ext cx="1400175" cy="18097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試合重複チェック</a:t>
          </a:r>
          <a:endParaRPr kumimoji="1" lang="en-US" altLang="ja-JP" sz="1100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日程表で、</a:t>
          </a:r>
          <a:r>
            <a:rPr kumimoji="1" lang="ja-JP" altLang="en-US" sz="1100" b="1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各チーム毎</a:t>
          </a:r>
          <a:endParaRPr kumimoji="1" lang="en-US" altLang="ja-JP" sz="1100" b="1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1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2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試合ないか、試合数を超過してないかをチェック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15</xdr:col>
      <xdr:colOff>166401</xdr:colOff>
      <xdr:row>29</xdr:row>
      <xdr:rowOff>57330</xdr:rowOff>
    </xdr:to>
    <xdr:pic>
      <xdr:nvPicPr>
        <xdr:cNvPr id="8" name="図 7" descr="画面の領域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4524375"/>
          <a:ext cx="2766726" cy="1324155"/>
        </a:xfrm>
        <a:prstGeom prst="rect">
          <a:avLst/>
        </a:prstGeom>
      </xdr:spPr>
    </xdr:pic>
    <xdr:clientData/>
  </xdr:twoCellAnchor>
  <xdr:twoCellAnchor>
    <xdr:from>
      <xdr:col>14</xdr:col>
      <xdr:colOff>54428</xdr:colOff>
      <xdr:row>7</xdr:row>
      <xdr:rowOff>134470</xdr:rowOff>
    </xdr:from>
    <xdr:to>
      <xdr:col>35</xdr:col>
      <xdr:colOff>67235</xdr:colOff>
      <xdr:row>12</xdr:row>
      <xdr:rowOff>100852</xdr:rowOff>
    </xdr:to>
    <xdr:sp macro="" textlink="">
      <xdr:nvSpPr>
        <xdr:cNvPr id="9" name="フリーフォーム: 図形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/>
      </xdr:nvSpPr>
      <xdr:spPr>
        <a:xfrm>
          <a:off x="2854778" y="1944220"/>
          <a:ext cx="4213332" cy="871257"/>
        </a:xfrm>
        <a:custGeom>
          <a:avLst/>
          <a:gdLst>
            <a:gd name="connsiteX0" fmla="*/ 0 w 5388428"/>
            <a:gd name="connsiteY0" fmla="*/ 1130742 h 1130742"/>
            <a:gd name="connsiteX1" fmla="*/ 2299607 w 5388428"/>
            <a:gd name="connsiteY1" fmla="*/ 327920 h 1130742"/>
            <a:gd name="connsiteX2" fmla="*/ 4231821 w 5388428"/>
            <a:gd name="connsiteY2" fmla="*/ 28563 h 1130742"/>
            <a:gd name="connsiteX3" fmla="*/ 5388428 w 5388428"/>
            <a:gd name="connsiteY3" fmla="*/ 981063 h 113074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5388428" h="1130742">
              <a:moveTo>
                <a:pt x="0" y="1130742"/>
              </a:moveTo>
              <a:cubicBezTo>
                <a:pt x="797152" y="821179"/>
                <a:pt x="1594304" y="511616"/>
                <a:pt x="2299607" y="327920"/>
              </a:cubicBezTo>
              <a:cubicBezTo>
                <a:pt x="3004910" y="144224"/>
                <a:pt x="3717018" y="-80294"/>
                <a:pt x="4231821" y="28563"/>
              </a:cubicBezTo>
              <a:cubicBezTo>
                <a:pt x="4746625" y="137420"/>
                <a:pt x="5067526" y="559241"/>
                <a:pt x="5388428" y="981063"/>
              </a:cubicBezTo>
            </a:path>
          </a:pathLst>
        </a:custGeom>
        <a:noFill/>
        <a:ln w="38100">
          <a:solidFill>
            <a:srgbClr val="FF000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0</xdr:colOff>
      <xdr:row>19</xdr:row>
      <xdr:rowOff>0</xdr:rowOff>
    </xdr:from>
    <xdr:to>
      <xdr:col>42</xdr:col>
      <xdr:colOff>0</xdr:colOff>
      <xdr:row>26</xdr:row>
      <xdr:rowOff>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7000875" y="3981450"/>
          <a:ext cx="1400175" cy="12668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54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対戦カード重複チェック</a:t>
          </a:r>
          <a:endParaRPr kumimoji="1" lang="en-US" altLang="ja-JP" sz="1100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大会期間中に同一カードが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2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試合以上ないことをチェック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81643</xdr:colOff>
      <xdr:row>16</xdr:row>
      <xdr:rowOff>40822</xdr:rowOff>
    </xdr:from>
    <xdr:to>
      <xdr:col>34</xdr:col>
      <xdr:colOff>27214</xdr:colOff>
      <xdr:row>21</xdr:row>
      <xdr:rowOff>112557</xdr:rowOff>
    </xdr:to>
    <xdr:sp macro="" textlink="">
      <xdr:nvSpPr>
        <xdr:cNvPr id="11" name="フリーフォーム: 図形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/>
      </xdr:nvSpPr>
      <xdr:spPr>
        <a:xfrm>
          <a:off x="2681968" y="3479347"/>
          <a:ext cx="4146096" cy="976610"/>
        </a:xfrm>
        <a:custGeom>
          <a:avLst/>
          <a:gdLst>
            <a:gd name="connsiteX0" fmla="*/ 0 w 4231821"/>
            <a:gd name="connsiteY0" fmla="*/ 0 h 956199"/>
            <a:gd name="connsiteX1" fmla="*/ 2190750 w 4231821"/>
            <a:gd name="connsiteY1" fmla="*/ 830035 h 956199"/>
            <a:gd name="connsiteX2" fmla="*/ 4231821 w 4231821"/>
            <a:gd name="connsiteY2" fmla="*/ 938892 h 95619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4231821" h="956199">
              <a:moveTo>
                <a:pt x="0" y="0"/>
              </a:moveTo>
              <a:cubicBezTo>
                <a:pt x="742723" y="336776"/>
                <a:pt x="1485447" y="673553"/>
                <a:pt x="2190750" y="830035"/>
              </a:cubicBezTo>
              <a:cubicBezTo>
                <a:pt x="2896053" y="986517"/>
                <a:pt x="3563937" y="962704"/>
                <a:pt x="4231821" y="938892"/>
              </a:cubicBezTo>
            </a:path>
          </a:pathLst>
        </a:custGeom>
        <a:noFill/>
        <a:ln w="38100">
          <a:solidFill>
            <a:srgbClr val="FF000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95250</xdr:colOff>
      <xdr:row>23</xdr:row>
      <xdr:rowOff>0</xdr:rowOff>
    </xdr:from>
    <xdr:to>
      <xdr:col>15</xdr:col>
      <xdr:colOff>40822</xdr:colOff>
      <xdr:row>29</xdr:row>
      <xdr:rowOff>89647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2695575" y="4705350"/>
          <a:ext cx="345622" cy="1175497"/>
        </a:xfrm>
        <a:prstGeom prst="ellipse">
          <a:avLst/>
        </a:prstGeom>
        <a:noFill/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176893</xdr:colOff>
      <xdr:row>17</xdr:row>
      <xdr:rowOff>55299</xdr:rowOff>
    </xdr:from>
    <xdr:to>
      <xdr:col>26</xdr:col>
      <xdr:colOff>95586</xdr:colOff>
      <xdr:row>25</xdr:row>
      <xdr:rowOff>0</xdr:rowOff>
    </xdr:to>
    <xdr:sp macro="" textlink="">
      <xdr:nvSpPr>
        <xdr:cNvPr id="13" name="フリーフォーム: 図形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/>
      </xdr:nvSpPr>
      <xdr:spPr>
        <a:xfrm>
          <a:off x="1977118" y="3674799"/>
          <a:ext cx="3319118" cy="1392501"/>
        </a:xfrm>
        <a:custGeom>
          <a:avLst/>
          <a:gdLst>
            <a:gd name="connsiteX0" fmla="*/ 1074964 w 3388515"/>
            <a:gd name="connsiteY0" fmla="*/ 1359844 h 1359844"/>
            <a:gd name="connsiteX1" fmla="*/ 1714500 w 3388515"/>
            <a:gd name="connsiteY1" fmla="*/ 978844 h 1359844"/>
            <a:gd name="connsiteX2" fmla="*/ 2816679 w 3388515"/>
            <a:gd name="connsiteY2" fmla="*/ 53558 h 1359844"/>
            <a:gd name="connsiteX3" fmla="*/ 3388179 w 3388515"/>
            <a:gd name="connsiteY3" fmla="*/ 189630 h 1359844"/>
            <a:gd name="connsiteX4" fmla="*/ 2871107 w 3388515"/>
            <a:gd name="connsiteY4" fmla="*/ 842773 h 1359844"/>
            <a:gd name="connsiteX5" fmla="*/ 1279072 w 3388515"/>
            <a:gd name="connsiteY5" fmla="*/ 720308 h 1359844"/>
            <a:gd name="connsiteX6" fmla="*/ 0 w 3388515"/>
            <a:gd name="connsiteY6" fmla="*/ 1196558 h 135984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3388515" h="1359844">
              <a:moveTo>
                <a:pt x="1074964" y="1359844"/>
              </a:moveTo>
              <a:cubicBezTo>
                <a:pt x="1249589" y="1278201"/>
                <a:pt x="1424214" y="1196558"/>
                <a:pt x="1714500" y="978844"/>
              </a:cubicBezTo>
              <a:cubicBezTo>
                <a:pt x="2004786" y="761130"/>
                <a:pt x="2537733" y="185094"/>
                <a:pt x="2816679" y="53558"/>
              </a:cubicBezTo>
              <a:cubicBezTo>
                <a:pt x="3095625" y="-77978"/>
                <a:pt x="3379108" y="58094"/>
                <a:pt x="3388179" y="189630"/>
              </a:cubicBezTo>
              <a:cubicBezTo>
                <a:pt x="3397250" y="321166"/>
                <a:pt x="3222625" y="754327"/>
                <a:pt x="2871107" y="842773"/>
              </a:cubicBezTo>
              <a:cubicBezTo>
                <a:pt x="2519589" y="931219"/>
                <a:pt x="1757590" y="661344"/>
                <a:pt x="1279072" y="720308"/>
              </a:cubicBezTo>
              <a:cubicBezTo>
                <a:pt x="800554" y="779272"/>
                <a:pt x="400277" y="987915"/>
                <a:pt x="0" y="1196558"/>
              </a:cubicBezTo>
            </a:path>
          </a:pathLst>
        </a:custGeom>
        <a:noFill/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0</xdr:colOff>
      <xdr:row>21</xdr:row>
      <xdr:rowOff>1</xdr:rowOff>
    </xdr:from>
    <xdr:to>
      <xdr:col>5</xdr:col>
      <xdr:colOff>-1</xdr:colOff>
      <xdr:row>22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200025" y="4343401"/>
          <a:ext cx="800099" cy="18097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リーグ表</a:t>
          </a:r>
        </a:p>
      </xdr:txBody>
    </xdr:sp>
    <xdr:clientData/>
  </xdr:twoCellAnchor>
  <xdr:twoCellAnchor editAs="oneCell">
    <xdr:from>
      <xdr:col>2</xdr:col>
      <xdr:colOff>0</xdr:colOff>
      <xdr:row>39</xdr:row>
      <xdr:rowOff>55106</xdr:rowOff>
    </xdr:from>
    <xdr:to>
      <xdr:col>20</xdr:col>
      <xdr:colOff>60035</xdr:colOff>
      <xdr:row>55</xdr:row>
      <xdr:rowOff>0</xdr:rowOff>
    </xdr:to>
    <xdr:pic>
      <xdr:nvPicPr>
        <xdr:cNvPr id="15" name="図 14" descr="画面の領域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7798931"/>
          <a:ext cx="3660485" cy="2840494"/>
        </a:xfrm>
        <a:prstGeom prst="rect">
          <a:avLst/>
        </a:prstGeom>
      </xdr:spPr>
    </xdr:pic>
    <xdr:clientData/>
  </xdr:twoCellAnchor>
  <xdr:twoCellAnchor>
    <xdr:from>
      <xdr:col>21</xdr:col>
      <xdr:colOff>0</xdr:colOff>
      <xdr:row>38</xdr:row>
      <xdr:rowOff>0</xdr:rowOff>
    </xdr:from>
    <xdr:to>
      <xdr:col>43</xdr:col>
      <xdr:colOff>0</xdr:colOff>
      <xdr:row>59</xdr:row>
      <xdr:rowOff>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/>
      </xdr:nvSpPr>
      <xdr:spPr>
        <a:xfrm>
          <a:off x="4200525" y="7562850"/>
          <a:ext cx="4400550" cy="38004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チーム名のマスター情報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0</xdr:colOff>
      <xdr:row>37</xdr:row>
      <xdr:rowOff>0</xdr:rowOff>
    </xdr:from>
    <xdr:to>
      <xdr:col>24</xdr:col>
      <xdr:colOff>0</xdr:colOff>
      <xdr:row>38</xdr:row>
      <xdr:rowOff>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/>
      </xdr:nvSpPr>
      <xdr:spPr>
        <a:xfrm>
          <a:off x="3800475" y="7381875"/>
          <a:ext cx="1000125" cy="1809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Team_MST</a:t>
          </a:r>
          <a:endParaRPr kumimoji="1" lang="ja-JP" altLang="en-US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22</xdr:col>
      <xdr:colOff>13606</xdr:colOff>
      <xdr:row>39</xdr:row>
      <xdr:rowOff>122226</xdr:rowOff>
    </xdr:from>
    <xdr:to>
      <xdr:col>33</xdr:col>
      <xdr:colOff>1680</xdr:colOff>
      <xdr:row>50</xdr:row>
      <xdr:rowOff>13370</xdr:rowOff>
    </xdr:to>
    <xdr:pic>
      <xdr:nvPicPr>
        <xdr:cNvPr id="18" name="図 17" descr="画面の領域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14156" y="7866051"/>
          <a:ext cx="2188349" cy="1881869"/>
        </a:xfrm>
        <a:prstGeom prst="rect">
          <a:avLst/>
        </a:prstGeom>
      </xdr:spPr>
    </xdr:pic>
    <xdr:clientData/>
  </xdr:twoCellAnchor>
  <xdr:twoCellAnchor>
    <xdr:from>
      <xdr:col>34</xdr:col>
      <xdr:colOff>0</xdr:colOff>
      <xdr:row>50</xdr:row>
      <xdr:rowOff>0</xdr:rowOff>
    </xdr:from>
    <xdr:to>
      <xdr:col>42</xdr:col>
      <xdr:colOff>0</xdr:colOff>
      <xdr:row>58</xdr:row>
      <xdr:rowOff>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/>
      </xdr:nvSpPr>
      <xdr:spPr>
        <a:xfrm>
          <a:off x="6800850" y="9734550"/>
          <a:ext cx="1600200" cy="14478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対戦カード重複チェック</a:t>
          </a:r>
          <a:endParaRPr kumimoji="1" lang="en-US" altLang="ja-JP" sz="1100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大会期間中に同一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カードが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2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試合以上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ないことをチェック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26</xdr:col>
      <xdr:colOff>0</xdr:colOff>
      <xdr:row>19</xdr:row>
      <xdr:rowOff>0</xdr:rowOff>
    </xdr:from>
    <xdr:to>
      <xdr:col>31</xdr:col>
      <xdr:colOff>0</xdr:colOff>
      <xdr:row>38</xdr:row>
      <xdr:rowOff>0</xdr:rowOff>
    </xdr:to>
    <xdr:sp macro="" textlink="">
      <xdr:nvSpPr>
        <xdr:cNvPr id="20" name="矢印: 下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5200650" y="3981450"/>
          <a:ext cx="1000125" cy="3581400"/>
        </a:xfrm>
        <a:prstGeom prst="downArrow">
          <a:avLst>
            <a:gd name="adj1" fmla="val 50000"/>
            <a:gd name="adj2" fmla="val 160278"/>
          </a:avLst>
        </a:prstGeom>
        <a:solidFill>
          <a:schemeClr val="accent2">
            <a:lumMod val="20000"/>
            <a:lumOff val="80000"/>
          </a:schemeClr>
        </a:solidFill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201705</xdr:colOff>
      <xdr:row>32</xdr:row>
      <xdr:rowOff>0</xdr:rowOff>
    </xdr:from>
    <xdr:to>
      <xdr:col>43</xdr:col>
      <xdr:colOff>0</xdr:colOff>
      <xdr:row>33</xdr:row>
      <xdr:rowOff>210108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/>
      </xdr:nvSpPr>
      <xdr:spPr>
        <a:xfrm>
          <a:off x="6202455" y="6334125"/>
          <a:ext cx="2398620" cy="39108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en-US" altLang="ja-JP" sz="16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Team_MST</a:t>
          </a:r>
          <a:r>
            <a:rPr kumimoji="1" lang="ja-JP" altLang="en-US" sz="16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コピー</a:t>
          </a:r>
          <a:endParaRPr kumimoji="1" lang="en-US" altLang="ja-JP" sz="16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40821</xdr:colOff>
      <xdr:row>23</xdr:row>
      <xdr:rowOff>27216</xdr:rowOff>
    </xdr:from>
    <xdr:to>
      <xdr:col>25</xdr:col>
      <xdr:colOff>40821</xdr:colOff>
      <xdr:row>26</xdr:row>
      <xdr:rowOff>27214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SpPr/>
      </xdr:nvSpPr>
      <xdr:spPr>
        <a:xfrm>
          <a:off x="3241221" y="4732566"/>
          <a:ext cx="1800225" cy="54292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右横の記号をチーム名に変換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KA1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＝ドリンカーズ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6</xdr:col>
      <xdr:colOff>47625</xdr:colOff>
      <xdr:row>51</xdr:row>
      <xdr:rowOff>47625</xdr:rowOff>
    </xdr:from>
    <xdr:to>
      <xdr:col>18</xdr:col>
      <xdr:colOff>23812</xdr:colOff>
      <xdr:row>57</xdr:row>
      <xdr:rowOff>87490</xdr:rowOff>
    </xdr:to>
    <xdr:sp macro="" textlink="">
      <xdr:nvSpPr>
        <xdr:cNvPr id="23" name="フリーフォーム: 図形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/>
      </xdr:nvSpPr>
      <xdr:spPr>
        <a:xfrm>
          <a:off x="1247775" y="9963150"/>
          <a:ext cx="2376487" cy="1125715"/>
        </a:xfrm>
        <a:custGeom>
          <a:avLst/>
          <a:gdLst>
            <a:gd name="connsiteX0" fmla="*/ 0 w 2262187"/>
            <a:gd name="connsiteY0" fmla="*/ 0 h 1182865"/>
            <a:gd name="connsiteX1" fmla="*/ 1047750 w 2262187"/>
            <a:gd name="connsiteY1" fmla="*/ 1166812 h 1182865"/>
            <a:gd name="connsiteX2" fmla="*/ 2262187 w 2262187"/>
            <a:gd name="connsiteY2" fmla="*/ 571500 h 118286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2262187" h="1182865">
              <a:moveTo>
                <a:pt x="0" y="0"/>
              </a:moveTo>
              <a:cubicBezTo>
                <a:pt x="335359" y="535781"/>
                <a:pt x="670719" y="1071562"/>
                <a:pt x="1047750" y="1166812"/>
              </a:cubicBezTo>
              <a:cubicBezTo>
                <a:pt x="1424781" y="1262062"/>
                <a:pt x="1843484" y="916781"/>
                <a:pt x="2262187" y="571500"/>
              </a:cubicBezTo>
            </a:path>
          </a:pathLst>
        </a:custGeom>
        <a:noFill/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142875</xdr:colOff>
      <xdr:row>47</xdr:row>
      <xdr:rowOff>0</xdr:rowOff>
    </xdr:from>
    <xdr:to>
      <xdr:col>26</xdr:col>
      <xdr:colOff>100404</xdr:colOff>
      <xdr:row>57</xdr:row>
      <xdr:rowOff>128183</xdr:rowOff>
    </xdr:to>
    <xdr:sp macro="" textlink="">
      <xdr:nvSpPr>
        <xdr:cNvPr id="24" name="フリーフォーム: 図形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/>
      </xdr:nvSpPr>
      <xdr:spPr>
        <a:xfrm>
          <a:off x="2743200" y="9191625"/>
          <a:ext cx="2557854" cy="1937933"/>
        </a:xfrm>
        <a:custGeom>
          <a:avLst/>
          <a:gdLst>
            <a:gd name="connsiteX0" fmla="*/ 976312 w 2434029"/>
            <a:gd name="connsiteY0" fmla="*/ 1357312 h 2032855"/>
            <a:gd name="connsiteX1" fmla="*/ 1047750 w 2434029"/>
            <a:gd name="connsiteY1" fmla="*/ 1357312 h 2032855"/>
            <a:gd name="connsiteX2" fmla="*/ 1785937 w 2434029"/>
            <a:gd name="connsiteY2" fmla="*/ 2024062 h 2032855"/>
            <a:gd name="connsiteX3" fmla="*/ 2357437 w 2434029"/>
            <a:gd name="connsiteY3" fmla="*/ 809625 h 2032855"/>
            <a:gd name="connsiteX4" fmla="*/ 0 w 2434029"/>
            <a:gd name="connsiteY4" fmla="*/ 0 h 2032855"/>
            <a:gd name="connsiteX0" fmla="*/ 976312 w 2434029"/>
            <a:gd name="connsiteY0" fmla="*/ 1357312 h 2033202"/>
            <a:gd name="connsiteX1" fmla="*/ 1785937 w 2434029"/>
            <a:gd name="connsiteY1" fmla="*/ 2024062 h 2033202"/>
            <a:gd name="connsiteX2" fmla="*/ 2357437 w 2434029"/>
            <a:gd name="connsiteY2" fmla="*/ 809625 h 2033202"/>
            <a:gd name="connsiteX3" fmla="*/ 0 w 2434029"/>
            <a:gd name="connsiteY3" fmla="*/ 0 h 203320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2434029" h="2033202">
              <a:moveTo>
                <a:pt x="976312" y="1357312"/>
              </a:moveTo>
              <a:cubicBezTo>
                <a:pt x="1144984" y="1496218"/>
                <a:pt x="1555750" y="2115343"/>
                <a:pt x="1785937" y="2024062"/>
              </a:cubicBezTo>
              <a:cubicBezTo>
                <a:pt x="2004218" y="1932781"/>
                <a:pt x="2655093" y="1146969"/>
                <a:pt x="2357437" y="809625"/>
              </a:cubicBezTo>
              <a:cubicBezTo>
                <a:pt x="2059781" y="472281"/>
                <a:pt x="1029890" y="236140"/>
                <a:pt x="0" y="0"/>
              </a:cubicBezTo>
            </a:path>
          </a:pathLst>
        </a:custGeom>
        <a:noFill/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88445</xdr:colOff>
      <xdr:row>51</xdr:row>
      <xdr:rowOff>74842</xdr:rowOff>
    </xdr:from>
    <xdr:to>
      <xdr:col>31</xdr:col>
      <xdr:colOff>88445</xdr:colOff>
      <xdr:row>54</xdr:row>
      <xdr:rowOff>74840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/>
      </xdr:nvSpPr>
      <xdr:spPr>
        <a:xfrm>
          <a:off x="4488995" y="9990367"/>
          <a:ext cx="1800225" cy="54292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t"/>
        <a:lstStyle/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右横の記号をチーム名に変換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KA1</a:t>
          </a:r>
          <a:r>
            <a:rPr kumimoji="1" lang="ja-JP" altLang="en-US" sz="11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＝ドリンカーズ</a:t>
          </a:r>
          <a:endParaRPr kumimoji="1" lang="en-US" altLang="ja-JP" sz="1100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</xdr:col>
      <xdr:colOff>0</xdr:colOff>
      <xdr:row>37</xdr:row>
      <xdr:rowOff>1</xdr:rowOff>
    </xdr:from>
    <xdr:to>
      <xdr:col>5</xdr:col>
      <xdr:colOff>1</xdr:colOff>
      <xdr:row>38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SpPr/>
      </xdr:nvSpPr>
      <xdr:spPr>
        <a:xfrm>
          <a:off x="200025" y="7381876"/>
          <a:ext cx="800101" cy="18097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大会結果</a:t>
          </a:r>
        </a:p>
      </xdr:txBody>
    </xdr:sp>
    <xdr:clientData/>
  </xdr:twoCellAnchor>
  <xdr:twoCellAnchor>
    <xdr:from>
      <xdr:col>6</xdr:col>
      <xdr:colOff>0</xdr:colOff>
      <xdr:row>54</xdr:row>
      <xdr:rowOff>0</xdr:rowOff>
    </xdr:from>
    <xdr:to>
      <xdr:col>34</xdr:col>
      <xdr:colOff>134471</xdr:colOff>
      <xdr:row>58</xdr:row>
      <xdr:rowOff>172329</xdr:rowOff>
    </xdr:to>
    <xdr:sp macro="" textlink="">
      <xdr:nvSpPr>
        <xdr:cNvPr id="27" name="フリーフォーム: 図形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/>
      </xdr:nvSpPr>
      <xdr:spPr>
        <a:xfrm>
          <a:off x="1200150" y="10458450"/>
          <a:ext cx="5735171" cy="896229"/>
        </a:xfrm>
        <a:custGeom>
          <a:avLst/>
          <a:gdLst>
            <a:gd name="connsiteX0" fmla="*/ 0 w 5782236"/>
            <a:gd name="connsiteY0" fmla="*/ 0 h 889506"/>
            <a:gd name="connsiteX1" fmla="*/ 874059 w 5782236"/>
            <a:gd name="connsiteY1" fmla="*/ 818030 h 889506"/>
            <a:gd name="connsiteX2" fmla="*/ 3877236 w 5782236"/>
            <a:gd name="connsiteY2" fmla="*/ 795618 h 889506"/>
            <a:gd name="connsiteX3" fmla="*/ 5782236 w 5782236"/>
            <a:gd name="connsiteY3" fmla="*/ 358588 h 88950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5782236" h="889506">
              <a:moveTo>
                <a:pt x="0" y="0"/>
              </a:moveTo>
              <a:cubicBezTo>
                <a:pt x="113926" y="342713"/>
                <a:pt x="227853" y="685427"/>
                <a:pt x="874059" y="818030"/>
              </a:cubicBezTo>
              <a:cubicBezTo>
                <a:pt x="1520265" y="950633"/>
                <a:pt x="3059207" y="872192"/>
                <a:pt x="3877236" y="795618"/>
              </a:cubicBezTo>
              <a:cubicBezTo>
                <a:pt x="4695266" y="719044"/>
                <a:pt x="5238751" y="538816"/>
                <a:pt x="5782236" y="358588"/>
              </a:cubicBezTo>
            </a:path>
          </a:pathLst>
        </a:custGeom>
        <a:noFill/>
        <a:ln w="38100">
          <a:solidFill>
            <a:srgbClr val="FF000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56030</xdr:colOff>
      <xdr:row>56</xdr:row>
      <xdr:rowOff>112059</xdr:rowOff>
    </xdr:from>
    <xdr:to>
      <xdr:col>14</xdr:col>
      <xdr:colOff>134471</xdr:colOff>
      <xdr:row>57</xdr:row>
      <xdr:rowOff>123265</xdr:rowOff>
    </xdr:to>
    <xdr:sp macro="" textlink="">
      <xdr:nvSpPr>
        <xdr:cNvPr id="28" name="楕円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/>
      </xdr:nvSpPr>
      <xdr:spPr>
        <a:xfrm>
          <a:off x="2656355" y="10932459"/>
          <a:ext cx="278466" cy="192181"/>
        </a:xfrm>
        <a:prstGeom prst="ellipse">
          <a:avLst/>
        </a:prstGeom>
        <a:noFill/>
        <a:ln w="12700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56030</xdr:colOff>
      <xdr:row>57</xdr:row>
      <xdr:rowOff>78442</xdr:rowOff>
    </xdr:from>
    <xdr:to>
      <xdr:col>16</xdr:col>
      <xdr:colOff>67734</xdr:colOff>
      <xdr:row>61</xdr:row>
      <xdr:rowOff>78441</xdr:rowOff>
    </xdr:to>
    <xdr:sp macro="" textlink="">
      <xdr:nvSpPr>
        <xdr:cNvPr id="29" name="フリーフォーム: 図形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/>
      </xdr:nvSpPr>
      <xdr:spPr>
        <a:xfrm>
          <a:off x="2856380" y="11079817"/>
          <a:ext cx="411754" cy="723899"/>
        </a:xfrm>
        <a:custGeom>
          <a:avLst/>
          <a:gdLst>
            <a:gd name="connsiteX0" fmla="*/ 67235 w 415116"/>
            <a:gd name="connsiteY0" fmla="*/ 0 h 717176"/>
            <a:gd name="connsiteX1" fmla="*/ 414617 w 415116"/>
            <a:gd name="connsiteY1" fmla="*/ 493058 h 717176"/>
            <a:gd name="connsiteX2" fmla="*/ 0 w 415116"/>
            <a:gd name="connsiteY2" fmla="*/ 717176 h 71717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415116" h="717176">
              <a:moveTo>
                <a:pt x="67235" y="0"/>
              </a:moveTo>
              <a:cubicBezTo>
                <a:pt x="246529" y="186764"/>
                <a:pt x="425823" y="373529"/>
                <a:pt x="414617" y="493058"/>
              </a:cubicBezTo>
              <a:cubicBezTo>
                <a:pt x="403411" y="612587"/>
                <a:pt x="201705" y="664881"/>
                <a:pt x="0" y="717176"/>
              </a:cubicBezTo>
            </a:path>
          </a:pathLst>
        </a:custGeom>
        <a:noFill/>
        <a:ln w="9525">
          <a:solidFill>
            <a:srgbClr val="0070C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89647</xdr:colOff>
      <xdr:row>1</xdr:row>
      <xdr:rowOff>224118</xdr:rowOff>
    </xdr:from>
    <xdr:to>
      <xdr:col>36</xdr:col>
      <xdr:colOff>89647</xdr:colOff>
      <xdr:row>4</xdr:row>
      <xdr:rowOff>56028</xdr:rowOff>
    </xdr:to>
    <xdr:sp macro="" textlink="">
      <xdr:nvSpPr>
        <xdr:cNvPr id="30" name="吹き出し: 折線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SpPr/>
      </xdr:nvSpPr>
      <xdr:spPr>
        <a:xfrm>
          <a:off x="4690222" y="671793"/>
          <a:ext cx="2600325" cy="651060"/>
        </a:xfrm>
        <a:prstGeom prst="borderCallout2">
          <a:avLst>
            <a:gd name="adj1" fmla="val 77163"/>
            <a:gd name="adj2" fmla="val 96269"/>
            <a:gd name="adj3" fmla="val 116346"/>
            <a:gd name="adj4" fmla="val 108220"/>
            <a:gd name="adj5" fmla="val 166793"/>
            <a:gd name="adj6" fmla="val 100757"/>
          </a:avLst>
        </a:prstGeom>
        <a:solidFill>
          <a:schemeClr val="accent2">
            <a:lumMod val="40000"/>
            <a:lumOff val="60000"/>
          </a:schemeClr>
        </a:solidFill>
        <a:ln w="9525">
          <a:solidFill>
            <a:srgbClr val="0070C0"/>
          </a:solidFill>
          <a:tailEnd type="non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18000" rIns="18000" bIns="18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kumimoji="1" lang="en-US" altLang="ja-JP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(</a:t>
          </a:r>
          <a:r>
            <a:rPr kumimoji="1" lang="ja-JP" altLang="en-US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新</a:t>
          </a:r>
          <a:r>
            <a:rPr kumimoji="1" lang="en-US" altLang="ja-JP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  <a:r>
            <a:rPr kumimoji="1" lang="ja-JP" altLang="en-US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リーグ戦予定日</a:t>
          </a:r>
          <a:r>
            <a:rPr kumimoji="1" lang="en-US" altLang="ja-JP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(</a:t>
          </a:r>
          <a:r>
            <a:rPr kumimoji="1" lang="ja-JP" altLang="en-US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配列関数</a:t>
          </a:r>
          <a:r>
            <a:rPr kumimoji="1" lang="en-US" altLang="ja-JP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  <a:p>
          <a:pPr algn="l"/>
          <a:r>
            <a:rPr kumimoji="1" lang="ja-JP" altLang="en-US" sz="8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　試合重複チェックで</a:t>
          </a:r>
          <a:r>
            <a:rPr kumimoji="1" lang="en-US" altLang="ja-JP" sz="8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1</a:t>
          </a:r>
          <a:r>
            <a:rPr kumimoji="1" lang="ja-JP" altLang="en-US" sz="8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となっている列の日付を</a:t>
          </a:r>
          <a:endParaRPr kumimoji="1" lang="en-US" altLang="ja-JP" sz="8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/>
          <a:r>
            <a:rPr kumimoji="1" lang="ja-JP" altLang="en-US" sz="8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　リーグ戦予定日に変換</a:t>
          </a:r>
          <a:endParaRPr kumimoji="1" lang="en-US" altLang="ja-JP" sz="8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34</xdr:col>
      <xdr:colOff>112059</xdr:colOff>
      <xdr:row>7</xdr:row>
      <xdr:rowOff>134471</xdr:rowOff>
    </xdr:from>
    <xdr:to>
      <xdr:col>42</xdr:col>
      <xdr:colOff>89647</xdr:colOff>
      <xdr:row>17</xdr:row>
      <xdr:rowOff>112059</xdr:rowOff>
    </xdr:to>
    <xdr:sp macro="" textlink="">
      <xdr:nvSpPr>
        <xdr:cNvPr id="31" name="四角形: 角を丸くする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/>
      </xdr:nvSpPr>
      <xdr:spPr>
        <a:xfrm>
          <a:off x="6912909" y="1944221"/>
          <a:ext cx="1577788" cy="1787338"/>
        </a:xfrm>
        <a:prstGeom prst="roundRect">
          <a:avLst>
            <a:gd name="adj" fmla="val 11033"/>
          </a:avLst>
        </a:prstGeom>
        <a:noFill/>
        <a:ln w="9525">
          <a:solidFill>
            <a:srgbClr val="FF000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156882</xdr:colOff>
      <xdr:row>6</xdr:row>
      <xdr:rowOff>85058</xdr:rowOff>
    </xdr:from>
    <xdr:to>
      <xdr:col>38</xdr:col>
      <xdr:colOff>22411</xdr:colOff>
      <xdr:row>8</xdr:row>
      <xdr:rowOff>112059</xdr:rowOff>
    </xdr:to>
    <xdr:sp macro="" textlink="">
      <xdr:nvSpPr>
        <xdr:cNvPr id="32" name="フリーフォーム: 図形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/>
      </xdr:nvSpPr>
      <xdr:spPr>
        <a:xfrm>
          <a:off x="6757707" y="1713833"/>
          <a:ext cx="865654" cy="388951"/>
        </a:xfrm>
        <a:custGeom>
          <a:avLst/>
          <a:gdLst>
            <a:gd name="connsiteX0" fmla="*/ 874059 w 874059"/>
            <a:gd name="connsiteY0" fmla="*/ 284736 h 486442"/>
            <a:gd name="connsiteX1" fmla="*/ 313765 w 874059"/>
            <a:gd name="connsiteY1" fmla="*/ 4589 h 486442"/>
            <a:gd name="connsiteX2" fmla="*/ 0 w 874059"/>
            <a:gd name="connsiteY2" fmla="*/ 486442 h 48644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874059" h="486442">
              <a:moveTo>
                <a:pt x="874059" y="284736"/>
              </a:moveTo>
              <a:cubicBezTo>
                <a:pt x="666750" y="127853"/>
                <a:pt x="459442" y="-29029"/>
                <a:pt x="313765" y="4589"/>
              </a:cubicBezTo>
              <a:cubicBezTo>
                <a:pt x="168088" y="38207"/>
                <a:pt x="84044" y="262324"/>
                <a:pt x="0" y="486442"/>
              </a:cubicBezTo>
            </a:path>
          </a:pathLst>
        </a:custGeom>
        <a:noFill/>
        <a:ln w="19050">
          <a:solidFill>
            <a:srgbClr val="FF0000"/>
          </a:solidFill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279797</xdr:colOff>
      <xdr:row>2</xdr:row>
      <xdr:rowOff>95250</xdr:rowOff>
    </xdr:from>
    <xdr:to>
      <xdr:col>29</xdr:col>
      <xdr:colOff>3572</xdr:colOff>
      <xdr:row>5</xdr:row>
      <xdr:rowOff>54769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159C5E9D-ECD8-4425-A7CA-B53F70CE832D}"/>
            </a:ext>
          </a:extLst>
        </xdr:cNvPr>
        <xdr:cNvSpPr/>
      </xdr:nvSpPr>
      <xdr:spPr>
        <a:xfrm>
          <a:off x="13643372" y="628650"/>
          <a:ext cx="1238250" cy="4833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22</xdr:row>
      <xdr:rowOff>0</xdr:rowOff>
    </xdr:from>
    <xdr:to>
      <xdr:col>22</xdr:col>
      <xdr:colOff>285750</xdr:colOff>
      <xdr:row>26</xdr:row>
      <xdr:rowOff>171864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B8F8CDF9-BD13-4385-921E-5056352271FD}"/>
            </a:ext>
          </a:extLst>
        </xdr:cNvPr>
        <xdr:cNvSpPr/>
      </xdr:nvSpPr>
      <xdr:spPr>
        <a:xfrm>
          <a:off x="5985272" y="5181600"/>
          <a:ext cx="4396978" cy="108626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l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次大会の昇格・降格チーム数 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男子・実年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13</xdr:col>
      <xdr:colOff>240409</xdr:colOff>
      <xdr:row>23</xdr:row>
      <xdr:rowOff>189983</xdr:rowOff>
    </xdr:from>
    <xdr:to>
      <xdr:col>14</xdr:col>
      <xdr:colOff>206761</xdr:colOff>
      <xdr:row>26</xdr:row>
      <xdr:rowOff>64190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94BEBA4-56B3-45D3-AADD-C647D9D9687C}"/>
            </a:ext>
          </a:extLst>
        </xdr:cNvPr>
        <xdr:cNvSpPr/>
      </xdr:nvSpPr>
      <xdr:spPr>
        <a:xfrm>
          <a:off x="6136384" y="5647808"/>
          <a:ext cx="433077" cy="512382"/>
        </a:xfrm>
        <a:prstGeom prst="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キング</a:t>
          </a:r>
        </a:p>
      </xdr:txBody>
    </xdr:sp>
    <xdr:clientData/>
  </xdr:twoCellAnchor>
  <xdr:twoCellAnchor>
    <xdr:from>
      <xdr:col>15</xdr:col>
      <xdr:colOff>171040</xdr:colOff>
      <xdr:row>23</xdr:row>
      <xdr:rowOff>189983</xdr:rowOff>
    </xdr:from>
    <xdr:to>
      <xdr:col>16</xdr:col>
      <xdr:colOff>139464</xdr:colOff>
      <xdr:row>26</xdr:row>
      <xdr:rowOff>64190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AFEA42FD-28BB-4D51-B853-49C5CA82E940}"/>
            </a:ext>
          </a:extLst>
        </xdr:cNvPr>
        <xdr:cNvSpPr/>
      </xdr:nvSpPr>
      <xdr:spPr>
        <a:xfrm>
          <a:off x="7000465" y="5647808"/>
          <a:ext cx="435149" cy="51238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17</xdr:col>
      <xdr:colOff>100944</xdr:colOff>
      <xdr:row>23</xdr:row>
      <xdr:rowOff>189983</xdr:rowOff>
    </xdr:from>
    <xdr:to>
      <xdr:col>18</xdr:col>
      <xdr:colOff>72168</xdr:colOff>
      <xdr:row>26</xdr:row>
      <xdr:rowOff>64190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8EAEA7FF-1192-4854-96CC-438F64120A66}"/>
            </a:ext>
          </a:extLst>
        </xdr:cNvPr>
        <xdr:cNvSpPr/>
      </xdr:nvSpPr>
      <xdr:spPr>
        <a:xfrm>
          <a:off x="7863819" y="5647808"/>
          <a:ext cx="437949" cy="512382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14</xdr:col>
      <xdr:colOff>373447</xdr:colOff>
      <xdr:row>23</xdr:row>
      <xdr:rowOff>189983</xdr:rowOff>
    </xdr:from>
    <xdr:to>
      <xdr:col>15</xdr:col>
      <xdr:colOff>173112</xdr:colOff>
      <xdr:row>24</xdr:row>
      <xdr:rowOff>148052</xdr:rowOff>
    </xdr:to>
    <xdr:sp macro="" textlink="">
      <xdr:nvSpPr>
        <xdr:cNvPr id="7" name="矢印: 五方向 6">
          <a:extLst>
            <a:ext uri="{FF2B5EF4-FFF2-40B4-BE49-F238E27FC236}">
              <a16:creationId xmlns:a16="http://schemas.microsoft.com/office/drawing/2014/main" id="{EBE7BC21-B914-4E71-B76A-DB45CE79ABFC}"/>
            </a:ext>
          </a:extLst>
        </xdr:cNvPr>
        <xdr:cNvSpPr/>
      </xdr:nvSpPr>
      <xdr:spPr>
        <a:xfrm flipH="1">
          <a:off x="6736147" y="564780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206760</xdr:colOff>
      <xdr:row>25</xdr:row>
      <xdr:rowOff>106121</xdr:rowOff>
    </xdr:from>
    <xdr:to>
      <xdr:col>15</xdr:col>
      <xdr:colOff>10307</xdr:colOff>
      <xdr:row>26</xdr:row>
      <xdr:rowOff>64190</xdr:rowOff>
    </xdr:to>
    <xdr:sp macro="" textlink="">
      <xdr:nvSpPr>
        <xdr:cNvPr id="8" name="矢印: 五方向 7">
          <a:extLst>
            <a:ext uri="{FF2B5EF4-FFF2-40B4-BE49-F238E27FC236}">
              <a16:creationId xmlns:a16="http://schemas.microsoft.com/office/drawing/2014/main" id="{1C4EDB13-8C3B-4451-8594-7C78DB7BEC6B}"/>
            </a:ext>
          </a:extLst>
        </xdr:cNvPr>
        <xdr:cNvSpPr/>
      </xdr:nvSpPr>
      <xdr:spPr>
        <a:xfrm>
          <a:off x="6569460" y="6040196"/>
          <a:ext cx="270272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139464</xdr:colOff>
      <xdr:row>25</xdr:row>
      <xdr:rowOff>106121</xdr:rowOff>
    </xdr:from>
    <xdr:to>
      <xdr:col>16</xdr:col>
      <xdr:colOff>407355</xdr:colOff>
      <xdr:row>26</xdr:row>
      <xdr:rowOff>64190</xdr:rowOff>
    </xdr:to>
    <xdr:sp macro="" textlink="">
      <xdr:nvSpPr>
        <xdr:cNvPr id="9" name="矢印: 五方向 8">
          <a:extLst>
            <a:ext uri="{FF2B5EF4-FFF2-40B4-BE49-F238E27FC236}">
              <a16:creationId xmlns:a16="http://schemas.microsoft.com/office/drawing/2014/main" id="{6EFAB387-43B3-44F0-8C84-7734D6319E39}"/>
            </a:ext>
          </a:extLst>
        </xdr:cNvPr>
        <xdr:cNvSpPr/>
      </xdr:nvSpPr>
      <xdr:spPr>
        <a:xfrm>
          <a:off x="7435614" y="6040196"/>
          <a:ext cx="267891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23</xdr:row>
      <xdr:rowOff>189983</xdr:rowOff>
    </xdr:from>
    <xdr:to>
      <xdr:col>17</xdr:col>
      <xdr:colOff>105816</xdr:colOff>
      <xdr:row>24</xdr:row>
      <xdr:rowOff>148052</xdr:rowOff>
    </xdr:to>
    <xdr:sp macro="" textlink="">
      <xdr:nvSpPr>
        <xdr:cNvPr id="10" name="矢印: 五方向 9">
          <a:extLst>
            <a:ext uri="{FF2B5EF4-FFF2-40B4-BE49-F238E27FC236}">
              <a16:creationId xmlns:a16="http://schemas.microsoft.com/office/drawing/2014/main" id="{AA0ADB64-2268-4D50-A456-6AAAA34A1FFD}"/>
            </a:ext>
          </a:extLst>
        </xdr:cNvPr>
        <xdr:cNvSpPr/>
      </xdr:nvSpPr>
      <xdr:spPr>
        <a:xfrm flipH="1">
          <a:off x="7602301" y="564780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100944</xdr:colOff>
      <xdr:row>23</xdr:row>
      <xdr:rowOff>189983</xdr:rowOff>
    </xdr:from>
    <xdr:to>
      <xdr:col>20</xdr:col>
      <xdr:colOff>67297</xdr:colOff>
      <xdr:row>26</xdr:row>
      <xdr:rowOff>64190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71A2226-9B8D-42D9-97D8-AD091A1D037A}"/>
            </a:ext>
          </a:extLst>
        </xdr:cNvPr>
        <xdr:cNvSpPr/>
      </xdr:nvSpPr>
      <xdr:spPr>
        <a:xfrm>
          <a:off x="8797269" y="5647808"/>
          <a:ext cx="433078" cy="51238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21</xdr:col>
      <xdr:colOff>31577</xdr:colOff>
      <xdr:row>23</xdr:row>
      <xdr:rowOff>189983</xdr:rowOff>
    </xdr:from>
    <xdr:to>
      <xdr:col>22</xdr:col>
      <xdr:colOff>0</xdr:colOff>
      <xdr:row>26</xdr:row>
      <xdr:rowOff>64190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5908534B-A093-442B-95B0-65ECAFC38A80}"/>
            </a:ext>
          </a:extLst>
        </xdr:cNvPr>
        <xdr:cNvSpPr/>
      </xdr:nvSpPr>
      <xdr:spPr>
        <a:xfrm>
          <a:off x="9661352" y="5647808"/>
          <a:ext cx="435148" cy="51238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20</xdr:col>
      <xdr:colOff>67296</xdr:colOff>
      <xdr:row>25</xdr:row>
      <xdr:rowOff>106121</xdr:rowOff>
    </xdr:from>
    <xdr:to>
      <xdr:col>20</xdr:col>
      <xdr:colOff>335187</xdr:colOff>
      <xdr:row>26</xdr:row>
      <xdr:rowOff>64190</xdr:rowOff>
    </xdr:to>
    <xdr:sp macro="" textlink="">
      <xdr:nvSpPr>
        <xdr:cNvPr id="13" name="矢印: 五方向 12">
          <a:extLst>
            <a:ext uri="{FF2B5EF4-FFF2-40B4-BE49-F238E27FC236}">
              <a16:creationId xmlns:a16="http://schemas.microsoft.com/office/drawing/2014/main" id="{2AEAF149-7B96-4771-8408-2BAE0ECB36BD}"/>
            </a:ext>
          </a:extLst>
        </xdr:cNvPr>
        <xdr:cNvSpPr/>
      </xdr:nvSpPr>
      <xdr:spPr>
        <a:xfrm>
          <a:off x="9230346" y="6040196"/>
          <a:ext cx="267891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23</xdr:row>
      <xdr:rowOff>189983</xdr:rowOff>
    </xdr:from>
    <xdr:to>
      <xdr:col>21</xdr:col>
      <xdr:colOff>33648</xdr:colOff>
      <xdr:row>24</xdr:row>
      <xdr:rowOff>148052</xdr:rowOff>
    </xdr:to>
    <xdr:sp macro="" textlink="">
      <xdr:nvSpPr>
        <xdr:cNvPr id="14" name="矢印: 五方向 13">
          <a:extLst>
            <a:ext uri="{FF2B5EF4-FFF2-40B4-BE49-F238E27FC236}">
              <a16:creationId xmlns:a16="http://schemas.microsoft.com/office/drawing/2014/main" id="{88CBB483-BCB9-46BD-BB9E-4E5EEC6E3495}"/>
            </a:ext>
          </a:extLst>
        </xdr:cNvPr>
        <xdr:cNvSpPr/>
      </xdr:nvSpPr>
      <xdr:spPr>
        <a:xfrm flipH="1">
          <a:off x="9397033" y="564780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464343</xdr:colOff>
      <xdr:row>17</xdr:row>
      <xdr:rowOff>0</xdr:rowOff>
    </xdr:from>
    <xdr:to>
      <xdr:col>18</xdr:col>
      <xdr:colOff>0</xdr:colOff>
      <xdr:row>19</xdr:row>
      <xdr:rowOff>0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08BFF7EA-B204-4CE3-908D-E865B1F160A6}"/>
            </a:ext>
          </a:extLst>
        </xdr:cNvPr>
        <xdr:cNvSpPr/>
      </xdr:nvSpPr>
      <xdr:spPr>
        <a:xfrm>
          <a:off x="5893593" y="4095750"/>
          <a:ext cx="2336007" cy="476250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0</xdr:colOff>
      <xdr:row>19</xdr:row>
      <xdr:rowOff>1</xdr:rowOff>
    </xdr:from>
    <xdr:to>
      <xdr:col>23</xdr:col>
      <xdr:colOff>0</xdr:colOff>
      <xdr:row>21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7CF01680-4C8C-471A-BC14-5DEDCCEEEE09}"/>
            </a:ext>
          </a:extLst>
        </xdr:cNvPr>
        <xdr:cNvSpPr/>
      </xdr:nvSpPr>
      <xdr:spPr>
        <a:xfrm>
          <a:off x="8229600" y="4572001"/>
          <a:ext cx="2333625" cy="46672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12</xdr:col>
      <xdr:colOff>333374</xdr:colOff>
      <xdr:row>13</xdr:row>
      <xdr:rowOff>9525</xdr:rowOff>
    </xdr:from>
    <xdr:to>
      <xdr:col>23</xdr:col>
      <xdr:colOff>114300</xdr:colOff>
      <xdr:row>16</xdr:row>
      <xdr:rowOff>57150</xdr:rowOff>
    </xdr:to>
    <xdr:sp macro="" textlink="">
      <xdr:nvSpPr>
        <xdr:cNvPr id="17" name="四角形: 角を丸くする 16">
          <a:extLst>
            <a:ext uri="{FF2B5EF4-FFF2-40B4-BE49-F238E27FC236}">
              <a16:creationId xmlns:a16="http://schemas.microsoft.com/office/drawing/2014/main" id="{7AD447FC-BF67-44F0-B1B7-9EB88D43CDF5}"/>
            </a:ext>
          </a:extLst>
        </xdr:cNvPr>
        <xdr:cNvSpPr/>
      </xdr:nvSpPr>
      <xdr:spPr>
        <a:xfrm>
          <a:off x="5762624" y="2990850"/>
          <a:ext cx="4914901" cy="819150"/>
        </a:xfrm>
        <a:prstGeom prst="roundRect">
          <a:avLst/>
        </a:prstGeom>
        <a:solidFill>
          <a:schemeClr val="accent6">
            <a:lumMod val="40000"/>
            <a:lumOff val="60000"/>
            <a:alpha val="8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3/22</a:t>
          </a:r>
          <a:r>
            <a:rPr kumimoji="1" lang="ja-JP" altLang="en-US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更新しました</a:t>
          </a:r>
          <a:r>
            <a:rPr kumimoji="1" lang="en-US" altLang="ja-JP" sz="40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!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279797</xdr:colOff>
      <xdr:row>2</xdr:row>
      <xdr:rowOff>95250</xdr:rowOff>
    </xdr:from>
    <xdr:to>
      <xdr:col>29</xdr:col>
      <xdr:colOff>3572</xdr:colOff>
      <xdr:row>5</xdr:row>
      <xdr:rowOff>54769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A706910D-0D9A-46F8-9E01-7121552CCB99}"/>
            </a:ext>
          </a:extLst>
        </xdr:cNvPr>
        <xdr:cNvSpPr/>
      </xdr:nvSpPr>
      <xdr:spPr>
        <a:xfrm>
          <a:off x="13643372" y="628650"/>
          <a:ext cx="1238250" cy="4833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22</xdr:row>
      <xdr:rowOff>0</xdr:rowOff>
    </xdr:from>
    <xdr:to>
      <xdr:col>22</xdr:col>
      <xdr:colOff>285750</xdr:colOff>
      <xdr:row>26</xdr:row>
      <xdr:rowOff>171864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7DF80FF4-E922-4C84-B5A5-E02020D89DFC}"/>
            </a:ext>
          </a:extLst>
        </xdr:cNvPr>
        <xdr:cNvSpPr/>
      </xdr:nvSpPr>
      <xdr:spPr>
        <a:xfrm>
          <a:off x="5985272" y="5200650"/>
          <a:ext cx="4396978" cy="108626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l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次大会の昇格・降格チーム数 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男子・実年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13</xdr:col>
      <xdr:colOff>240409</xdr:colOff>
      <xdr:row>23</xdr:row>
      <xdr:rowOff>189983</xdr:rowOff>
    </xdr:from>
    <xdr:to>
      <xdr:col>14</xdr:col>
      <xdr:colOff>206761</xdr:colOff>
      <xdr:row>26</xdr:row>
      <xdr:rowOff>64190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09EA4D4-E283-421B-B77A-8FC34AB6CF78}"/>
            </a:ext>
          </a:extLst>
        </xdr:cNvPr>
        <xdr:cNvSpPr/>
      </xdr:nvSpPr>
      <xdr:spPr>
        <a:xfrm>
          <a:off x="6136384" y="5666858"/>
          <a:ext cx="433077" cy="512382"/>
        </a:xfrm>
        <a:prstGeom prst="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キング</a:t>
          </a:r>
        </a:p>
      </xdr:txBody>
    </xdr:sp>
    <xdr:clientData/>
  </xdr:twoCellAnchor>
  <xdr:twoCellAnchor>
    <xdr:from>
      <xdr:col>15</xdr:col>
      <xdr:colOff>171040</xdr:colOff>
      <xdr:row>23</xdr:row>
      <xdr:rowOff>189983</xdr:rowOff>
    </xdr:from>
    <xdr:to>
      <xdr:col>16</xdr:col>
      <xdr:colOff>139464</xdr:colOff>
      <xdr:row>26</xdr:row>
      <xdr:rowOff>64190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54F1B17-9E51-40AD-9DE9-0D4F76A9D80F}"/>
            </a:ext>
          </a:extLst>
        </xdr:cNvPr>
        <xdr:cNvSpPr/>
      </xdr:nvSpPr>
      <xdr:spPr>
        <a:xfrm>
          <a:off x="7000465" y="5666858"/>
          <a:ext cx="435149" cy="51238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17</xdr:col>
      <xdr:colOff>100944</xdr:colOff>
      <xdr:row>23</xdr:row>
      <xdr:rowOff>189983</xdr:rowOff>
    </xdr:from>
    <xdr:to>
      <xdr:col>18</xdr:col>
      <xdr:colOff>72168</xdr:colOff>
      <xdr:row>26</xdr:row>
      <xdr:rowOff>64190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C16AFF2-39EE-43E7-97A0-BDDCC98247C9}"/>
            </a:ext>
          </a:extLst>
        </xdr:cNvPr>
        <xdr:cNvSpPr/>
      </xdr:nvSpPr>
      <xdr:spPr>
        <a:xfrm>
          <a:off x="7863819" y="5666858"/>
          <a:ext cx="437949" cy="512382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14</xdr:col>
      <xdr:colOff>373447</xdr:colOff>
      <xdr:row>23</xdr:row>
      <xdr:rowOff>189983</xdr:rowOff>
    </xdr:from>
    <xdr:to>
      <xdr:col>15</xdr:col>
      <xdr:colOff>173112</xdr:colOff>
      <xdr:row>24</xdr:row>
      <xdr:rowOff>148052</xdr:rowOff>
    </xdr:to>
    <xdr:sp macro="" textlink="">
      <xdr:nvSpPr>
        <xdr:cNvPr id="7" name="矢印: 五方向 6">
          <a:extLst>
            <a:ext uri="{FF2B5EF4-FFF2-40B4-BE49-F238E27FC236}">
              <a16:creationId xmlns:a16="http://schemas.microsoft.com/office/drawing/2014/main" id="{90473159-1598-48AA-8312-A54121BE3D88}"/>
            </a:ext>
          </a:extLst>
        </xdr:cNvPr>
        <xdr:cNvSpPr/>
      </xdr:nvSpPr>
      <xdr:spPr>
        <a:xfrm flipH="1">
          <a:off x="6736147" y="566685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206760</xdr:colOff>
      <xdr:row>25</xdr:row>
      <xdr:rowOff>106121</xdr:rowOff>
    </xdr:from>
    <xdr:to>
      <xdr:col>15</xdr:col>
      <xdr:colOff>10307</xdr:colOff>
      <xdr:row>26</xdr:row>
      <xdr:rowOff>64190</xdr:rowOff>
    </xdr:to>
    <xdr:sp macro="" textlink="">
      <xdr:nvSpPr>
        <xdr:cNvPr id="8" name="矢印: 五方向 7">
          <a:extLst>
            <a:ext uri="{FF2B5EF4-FFF2-40B4-BE49-F238E27FC236}">
              <a16:creationId xmlns:a16="http://schemas.microsoft.com/office/drawing/2014/main" id="{AB7DD123-1E93-48FB-9EB8-19586AD57D97}"/>
            </a:ext>
          </a:extLst>
        </xdr:cNvPr>
        <xdr:cNvSpPr/>
      </xdr:nvSpPr>
      <xdr:spPr>
        <a:xfrm>
          <a:off x="6569460" y="6059246"/>
          <a:ext cx="270272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139464</xdr:colOff>
      <xdr:row>25</xdr:row>
      <xdr:rowOff>106121</xdr:rowOff>
    </xdr:from>
    <xdr:to>
      <xdr:col>16</xdr:col>
      <xdr:colOff>407355</xdr:colOff>
      <xdr:row>26</xdr:row>
      <xdr:rowOff>64190</xdr:rowOff>
    </xdr:to>
    <xdr:sp macro="" textlink="">
      <xdr:nvSpPr>
        <xdr:cNvPr id="9" name="矢印: 五方向 8">
          <a:extLst>
            <a:ext uri="{FF2B5EF4-FFF2-40B4-BE49-F238E27FC236}">
              <a16:creationId xmlns:a16="http://schemas.microsoft.com/office/drawing/2014/main" id="{B4E2E7F0-ED82-4272-B77E-C42B43A1D5CF}"/>
            </a:ext>
          </a:extLst>
        </xdr:cNvPr>
        <xdr:cNvSpPr/>
      </xdr:nvSpPr>
      <xdr:spPr>
        <a:xfrm>
          <a:off x="7435614" y="6059246"/>
          <a:ext cx="267891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23</xdr:row>
      <xdr:rowOff>189983</xdr:rowOff>
    </xdr:from>
    <xdr:to>
      <xdr:col>17</xdr:col>
      <xdr:colOff>105816</xdr:colOff>
      <xdr:row>24</xdr:row>
      <xdr:rowOff>148052</xdr:rowOff>
    </xdr:to>
    <xdr:sp macro="" textlink="">
      <xdr:nvSpPr>
        <xdr:cNvPr id="10" name="矢印: 五方向 9">
          <a:extLst>
            <a:ext uri="{FF2B5EF4-FFF2-40B4-BE49-F238E27FC236}">
              <a16:creationId xmlns:a16="http://schemas.microsoft.com/office/drawing/2014/main" id="{6BDB4F07-1C0E-430C-BCE5-232905F46239}"/>
            </a:ext>
          </a:extLst>
        </xdr:cNvPr>
        <xdr:cNvSpPr/>
      </xdr:nvSpPr>
      <xdr:spPr>
        <a:xfrm flipH="1">
          <a:off x="7602301" y="566685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100944</xdr:colOff>
      <xdr:row>23</xdr:row>
      <xdr:rowOff>189983</xdr:rowOff>
    </xdr:from>
    <xdr:to>
      <xdr:col>20</xdr:col>
      <xdr:colOff>67297</xdr:colOff>
      <xdr:row>26</xdr:row>
      <xdr:rowOff>64190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57FD5F0B-039E-4057-9E6F-C06B37FEB0C5}"/>
            </a:ext>
          </a:extLst>
        </xdr:cNvPr>
        <xdr:cNvSpPr/>
      </xdr:nvSpPr>
      <xdr:spPr>
        <a:xfrm>
          <a:off x="8797269" y="5666858"/>
          <a:ext cx="433078" cy="51238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21</xdr:col>
      <xdr:colOff>31577</xdr:colOff>
      <xdr:row>23</xdr:row>
      <xdr:rowOff>189983</xdr:rowOff>
    </xdr:from>
    <xdr:to>
      <xdr:col>22</xdr:col>
      <xdr:colOff>0</xdr:colOff>
      <xdr:row>26</xdr:row>
      <xdr:rowOff>64190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40C50C89-C851-434C-AFA4-6F001D66F1A3}"/>
            </a:ext>
          </a:extLst>
        </xdr:cNvPr>
        <xdr:cNvSpPr/>
      </xdr:nvSpPr>
      <xdr:spPr>
        <a:xfrm>
          <a:off x="9661352" y="5666858"/>
          <a:ext cx="435148" cy="51238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20</xdr:col>
      <xdr:colOff>67296</xdr:colOff>
      <xdr:row>25</xdr:row>
      <xdr:rowOff>106121</xdr:rowOff>
    </xdr:from>
    <xdr:to>
      <xdr:col>20</xdr:col>
      <xdr:colOff>335187</xdr:colOff>
      <xdr:row>26</xdr:row>
      <xdr:rowOff>64190</xdr:rowOff>
    </xdr:to>
    <xdr:sp macro="" textlink="">
      <xdr:nvSpPr>
        <xdr:cNvPr id="13" name="矢印: 五方向 12">
          <a:extLst>
            <a:ext uri="{FF2B5EF4-FFF2-40B4-BE49-F238E27FC236}">
              <a16:creationId xmlns:a16="http://schemas.microsoft.com/office/drawing/2014/main" id="{5C478466-2A9F-4344-9A93-9232D396C5C3}"/>
            </a:ext>
          </a:extLst>
        </xdr:cNvPr>
        <xdr:cNvSpPr/>
      </xdr:nvSpPr>
      <xdr:spPr>
        <a:xfrm>
          <a:off x="9230346" y="6059246"/>
          <a:ext cx="267891" cy="11999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23</xdr:row>
      <xdr:rowOff>189983</xdr:rowOff>
    </xdr:from>
    <xdr:to>
      <xdr:col>21</xdr:col>
      <xdr:colOff>33648</xdr:colOff>
      <xdr:row>24</xdr:row>
      <xdr:rowOff>148052</xdr:rowOff>
    </xdr:to>
    <xdr:sp macro="" textlink="">
      <xdr:nvSpPr>
        <xdr:cNvPr id="14" name="矢印: 五方向 13">
          <a:extLst>
            <a:ext uri="{FF2B5EF4-FFF2-40B4-BE49-F238E27FC236}">
              <a16:creationId xmlns:a16="http://schemas.microsoft.com/office/drawing/2014/main" id="{953B8CEB-0EA1-4955-A7F6-75CEE02DA37A}"/>
            </a:ext>
          </a:extLst>
        </xdr:cNvPr>
        <xdr:cNvSpPr/>
      </xdr:nvSpPr>
      <xdr:spPr>
        <a:xfrm flipH="1">
          <a:off x="9397033" y="5666858"/>
          <a:ext cx="266390" cy="1485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464343</xdr:colOff>
      <xdr:row>17</xdr:row>
      <xdr:rowOff>0</xdr:rowOff>
    </xdr:from>
    <xdr:to>
      <xdr:col>18</xdr:col>
      <xdr:colOff>0</xdr:colOff>
      <xdr:row>19</xdr:row>
      <xdr:rowOff>0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8A8B8D5D-7DD9-4755-8059-9B07A7E2BE9E}"/>
            </a:ext>
          </a:extLst>
        </xdr:cNvPr>
        <xdr:cNvSpPr/>
      </xdr:nvSpPr>
      <xdr:spPr>
        <a:xfrm>
          <a:off x="5893593" y="4095750"/>
          <a:ext cx="2336007" cy="476250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0</xdr:colOff>
      <xdr:row>19</xdr:row>
      <xdr:rowOff>1</xdr:rowOff>
    </xdr:from>
    <xdr:to>
      <xdr:col>23</xdr:col>
      <xdr:colOff>0</xdr:colOff>
      <xdr:row>21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04EAE89D-CE4C-4929-B567-90A610BBF27A}"/>
            </a:ext>
          </a:extLst>
        </xdr:cNvPr>
        <xdr:cNvSpPr/>
      </xdr:nvSpPr>
      <xdr:spPr>
        <a:xfrm>
          <a:off x="8229600" y="4572001"/>
          <a:ext cx="2333625" cy="46672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279797</xdr:colOff>
      <xdr:row>2</xdr:row>
      <xdr:rowOff>95250</xdr:rowOff>
    </xdr:from>
    <xdr:to>
      <xdr:col>29</xdr:col>
      <xdr:colOff>3572</xdr:colOff>
      <xdr:row>5</xdr:row>
      <xdr:rowOff>54769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BE845D71-2E70-4CC7-A03A-C8A57DF73D19}"/>
            </a:ext>
          </a:extLst>
        </xdr:cNvPr>
        <xdr:cNvSpPr/>
      </xdr:nvSpPr>
      <xdr:spPr>
        <a:xfrm>
          <a:off x="13186172" y="363141"/>
          <a:ext cx="581025" cy="4833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22</xdr:row>
      <xdr:rowOff>0</xdr:rowOff>
    </xdr:from>
    <xdr:to>
      <xdr:col>22</xdr:col>
      <xdr:colOff>285750</xdr:colOff>
      <xdr:row>26</xdr:row>
      <xdr:rowOff>171864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8092A625-B793-424F-9549-D71E0DAE7013}"/>
            </a:ext>
          </a:extLst>
        </xdr:cNvPr>
        <xdr:cNvSpPr/>
      </xdr:nvSpPr>
      <xdr:spPr>
        <a:xfrm>
          <a:off x="5965031" y="6238875"/>
          <a:ext cx="4375547" cy="131486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l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次大会の昇格・降格チーム数 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男子・実年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13</xdr:col>
      <xdr:colOff>240409</xdr:colOff>
      <xdr:row>23</xdr:row>
      <xdr:rowOff>189983</xdr:rowOff>
    </xdr:from>
    <xdr:to>
      <xdr:col>14</xdr:col>
      <xdr:colOff>206761</xdr:colOff>
      <xdr:row>26</xdr:row>
      <xdr:rowOff>64190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E03D4967-351B-4D92-ABE0-CBEBC3530C89}"/>
            </a:ext>
          </a:extLst>
        </xdr:cNvPr>
        <xdr:cNvSpPr/>
      </xdr:nvSpPr>
      <xdr:spPr>
        <a:xfrm>
          <a:off x="6116143" y="6488389"/>
          <a:ext cx="430696" cy="695739"/>
        </a:xfrm>
        <a:prstGeom prst="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キング</a:t>
          </a:r>
        </a:p>
      </xdr:txBody>
    </xdr:sp>
    <xdr:clientData/>
  </xdr:twoCellAnchor>
  <xdr:twoCellAnchor>
    <xdr:from>
      <xdr:col>15</xdr:col>
      <xdr:colOff>171040</xdr:colOff>
      <xdr:row>23</xdr:row>
      <xdr:rowOff>189983</xdr:rowOff>
    </xdr:from>
    <xdr:to>
      <xdr:col>16</xdr:col>
      <xdr:colOff>139464</xdr:colOff>
      <xdr:row>26</xdr:row>
      <xdr:rowOff>64190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34C00A3A-43A6-4745-9E8C-90AC2A96B215}"/>
            </a:ext>
          </a:extLst>
        </xdr:cNvPr>
        <xdr:cNvSpPr/>
      </xdr:nvSpPr>
      <xdr:spPr>
        <a:xfrm>
          <a:off x="6975462" y="6488389"/>
          <a:ext cx="432768" cy="69573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17</xdr:col>
      <xdr:colOff>100944</xdr:colOff>
      <xdr:row>23</xdr:row>
      <xdr:rowOff>189983</xdr:rowOff>
    </xdr:from>
    <xdr:to>
      <xdr:col>18</xdr:col>
      <xdr:colOff>72168</xdr:colOff>
      <xdr:row>26</xdr:row>
      <xdr:rowOff>64190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B89D9352-3BA0-4434-95EB-931377D08AD1}"/>
            </a:ext>
          </a:extLst>
        </xdr:cNvPr>
        <xdr:cNvSpPr/>
      </xdr:nvSpPr>
      <xdr:spPr>
        <a:xfrm>
          <a:off x="7834053" y="6488389"/>
          <a:ext cx="435568" cy="695739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14</xdr:col>
      <xdr:colOff>373447</xdr:colOff>
      <xdr:row>23</xdr:row>
      <xdr:rowOff>189983</xdr:rowOff>
    </xdr:from>
    <xdr:to>
      <xdr:col>15</xdr:col>
      <xdr:colOff>173112</xdr:colOff>
      <xdr:row>24</xdr:row>
      <xdr:rowOff>148052</xdr:rowOff>
    </xdr:to>
    <xdr:sp macro="" textlink="">
      <xdr:nvSpPr>
        <xdr:cNvPr id="10" name="矢印: 五方向 9">
          <a:extLst>
            <a:ext uri="{FF2B5EF4-FFF2-40B4-BE49-F238E27FC236}">
              <a16:creationId xmlns:a16="http://schemas.microsoft.com/office/drawing/2014/main" id="{FAD2B5CA-D71A-4AA2-AA87-6E98A80FEF85}"/>
            </a:ext>
          </a:extLst>
        </xdr:cNvPr>
        <xdr:cNvSpPr/>
      </xdr:nvSpPr>
      <xdr:spPr>
        <a:xfrm flipH="1">
          <a:off x="6713525" y="6488389"/>
          <a:ext cx="264009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206760</xdr:colOff>
      <xdr:row>25</xdr:row>
      <xdr:rowOff>106121</xdr:rowOff>
    </xdr:from>
    <xdr:to>
      <xdr:col>15</xdr:col>
      <xdr:colOff>10307</xdr:colOff>
      <xdr:row>26</xdr:row>
      <xdr:rowOff>64190</xdr:rowOff>
    </xdr:to>
    <xdr:sp macro="" textlink="">
      <xdr:nvSpPr>
        <xdr:cNvPr id="11" name="矢印: 五方向 10">
          <a:extLst>
            <a:ext uri="{FF2B5EF4-FFF2-40B4-BE49-F238E27FC236}">
              <a16:creationId xmlns:a16="http://schemas.microsoft.com/office/drawing/2014/main" id="{E37DB837-D928-4FCA-B0F4-6254E2DBC47A}"/>
            </a:ext>
          </a:extLst>
        </xdr:cNvPr>
        <xdr:cNvSpPr/>
      </xdr:nvSpPr>
      <xdr:spPr>
        <a:xfrm>
          <a:off x="6546838" y="6952215"/>
          <a:ext cx="267891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139464</xdr:colOff>
      <xdr:row>25</xdr:row>
      <xdr:rowOff>106121</xdr:rowOff>
    </xdr:from>
    <xdr:to>
      <xdr:col>16</xdr:col>
      <xdr:colOff>407355</xdr:colOff>
      <xdr:row>26</xdr:row>
      <xdr:rowOff>64190</xdr:rowOff>
    </xdr:to>
    <xdr:sp macro="" textlink="">
      <xdr:nvSpPr>
        <xdr:cNvPr id="12" name="矢印: 五方向 11">
          <a:extLst>
            <a:ext uri="{FF2B5EF4-FFF2-40B4-BE49-F238E27FC236}">
              <a16:creationId xmlns:a16="http://schemas.microsoft.com/office/drawing/2014/main" id="{3AD0936E-4233-4292-A8E1-56DE0B457A5F}"/>
            </a:ext>
          </a:extLst>
        </xdr:cNvPr>
        <xdr:cNvSpPr/>
      </xdr:nvSpPr>
      <xdr:spPr>
        <a:xfrm>
          <a:off x="7408230" y="6952215"/>
          <a:ext cx="267891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23</xdr:row>
      <xdr:rowOff>189983</xdr:rowOff>
    </xdr:from>
    <xdr:to>
      <xdr:col>17</xdr:col>
      <xdr:colOff>105816</xdr:colOff>
      <xdr:row>24</xdr:row>
      <xdr:rowOff>148052</xdr:rowOff>
    </xdr:to>
    <xdr:sp macro="" textlink="">
      <xdr:nvSpPr>
        <xdr:cNvPr id="13" name="矢印: 五方向 12">
          <a:extLst>
            <a:ext uri="{FF2B5EF4-FFF2-40B4-BE49-F238E27FC236}">
              <a16:creationId xmlns:a16="http://schemas.microsoft.com/office/drawing/2014/main" id="{571A74BE-6837-4152-A35A-F44E4D23A9E8}"/>
            </a:ext>
          </a:extLst>
        </xdr:cNvPr>
        <xdr:cNvSpPr/>
      </xdr:nvSpPr>
      <xdr:spPr>
        <a:xfrm flipH="1">
          <a:off x="7574917" y="6488389"/>
          <a:ext cx="264008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100944</xdr:colOff>
      <xdr:row>23</xdr:row>
      <xdr:rowOff>189983</xdr:rowOff>
    </xdr:from>
    <xdr:to>
      <xdr:col>20</xdr:col>
      <xdr:colOff>67297</xdr:colOff>
      <xdr:row>26</xdr:row>
      <xdr:rowOff>64190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90393FBB-F169-4EE3-8459-082CD3844D50}"/>
            </a:ext>
          </a:extLst>
        </xdr:cNvPr>
        <xdr:cNvSpPr/>
      </xdr:nvSpPr>
      <xdr:spPr>
        <a:xfrm>
          <a:off x="8762741" y="6488389"/>
          <a:ext cx="430697" cy="69573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21</xdr:col>
      <xdr:colOff>31577</xdr:colOff>
      <xdr:row>23</xdr:row>
      <xdr:rowOff>189983</xdr:rowOff>
    </xdr:from>
    <xdr:to>
      <xdr:col>22</xdr:col>
      <xdr:colOff>0</xdr:colOff>
      <xdr:row>26</xdr:row>
      <xdr:rowOff>64190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DFECF2E-B38D-4E45-8D27-799A0935A01F}"/>
            </a:ext>
          </a:extLst>
        </xdr:cNvPr>
        <xdr:cNvSpPr/>
      </xdr:nvSpPr>
      <xdr:spPr>
        <a:xfrm>
          <a:off x="9622061" y="6488389"/>
          <a:ext cx="432767" cy="69573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20</xdr:col>
      <xdr:colOff>67296</xdr:colOff>
      <xdr:row>25</xdr:row>
      <xdr:rowOff>106121</xdr:rowOff>
    </xdr:from>
    <xdr:to>
      <xdr:col>20</xdr:col>
      <xdr:colOff>335187</xdr:colOff>
      <xdr:row>26</xdr:row>
      <xdr:rowOff>64190</xdr:rowOff>
    </xdr:to>
    <xdr:sp macro="" textlink="">
      <xdr:nvSpPr>
        <xdr:cNvPr id="16" name="矢印: 五方向 15">
          <a:extLst>
            <a:ext uri="{FF2B5EF4-FFF2-40B4-BE49-F238E27FC236}">
              <a16:creationId xmlns:a16="http://schemas.microsoft.com/office/drawing/2014/main" id="{A19FA844-B940-48A6-8140-0E6E3986FC09}"/>
            </a:ext>
          </a:extLst>
        </xdr:cNvPr>
        <xdr:cNvSpPr/>
      </xdr:nvSpPr>
      <xdr:spPr>
        <a:xfrm>
          <a:off x="9193437" y="6952215"/>
          <a:ext cx="267891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23</xdr:row>
      <xdr:rowOff>189983</xdr:rowOff>
    </xdr:from>
    <xdr:to>
      <xdr:col>21</xdr:col>
      <xdr:colOff>33648</xdr:colOff>
      <xdr:row>24</xdr:row>
      <xdr:rowOff>148052</xdr:rowOff>
    </xdr:to>
    <xdr:sp macro="" textlink="">
      <xdr:nvSpPr>
        <xdr:cNvPr id="17" name="矢印: 五方向 16">
          <a:extLst>
            <a:ext uri="{FF2B5EF4-FFF2-40B4-BE49-F238E27FC236}">
              <a16:creationId xmlns:a16="http://schemas.microsoft.com/office/drawing/2014/main" id="{C8032C6D-B044-4805-9E13-FE5D6DD30C20}"/>
            </a:ext>
          </a:extLst>
        </xdr:cNvPr>
        <xdr:cNvSpPr/>
      </xdr:nvSpPr>
      <xdr:spPr>
        <a:xfrm flipH="1">
          <a:off x="9360124" y="6488389"/>
          <a:ext cx="264008" cy="231913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464343</xdr:colOff>
      <xdr:row>17</xdr:row>
      <xdr:rowOff>0</xdr:rowOff>
    </xdr:from>
    <xdr:to>
      <xdr:col>18</xdr:col>
      <xdr:colOff>0</xdr:colOff>
      <xdr:row>19</xdr:row>
      <xdr:rowOff>0</xdr:rowOff>
    </xdr:to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99FF64B2-D351-830C-44AC-0BA1C6CDFBAB}"/>
            </a:ext>
          </a:extLst>
        </xdr:cNvPr>
        <xdr:cNvSpPr/>
      </xdr:nvSpPr>
      <xdr:spPr>
        <a:xfrm>
          <a:off x="5875734" y="4655344"/>
          <a:ext cx="2321719" cy="547687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0</xdr:colOff>
      <xdr:row>19</xdr:row>
      <xdr:rowOff>1</xdr:rowOff>
    </xdr:from>
    <xdr:to>
      <xdr:col>23</xdr:col>
      <xdr:colOff>0</xdr:colOff>
      <xdr:row>21</xdr:row>
      <xdr:rowOff>0</xdr:rowOff>
    </xdr:to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D9EDC026-B74A-E8F3-0AE2-396ED4982ABB}"/>
            </a:ext>
          </a:extLst>
        </xdr:cNvPr>
        <xdr:cNvSpPr/>
      </xdr:nvSpPr>
      <xdr:spPr>
        <a:xfrm>
          <a:off x="8197453" y="5203032"/>
          <a:ext cx="2321719" cy="547687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279797</xdr:colOff>
      <xdr:row>2</xdr:row>
      <xdr:rowOff>4970</xdr:rowOff>
    </xdr:from>
    <xdr:to>
      <xdr:col>29</xdr:col>
      <xdr:colOff>3572</xdr:colOff>
      <xdr:row>5</xdr:row>
      <xdr:rowOff>21639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31F432C4-3AD6-4795-BBCB-B9F609FF946A}"/>
            </a:ext>
          </a:extLst>
        </xdr:cNvPr>
        <xdr:cNvSpPr/>
      </xdr:nvSpPr>
      <xdr:spPr>
        <a:xfrm>
          <a:off x="12871847" y="476250"/>
          <a:ext cx="1238250" cy="440739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22</xdr:row>
      <xdr:rowOff>24848</xdr:rowOff>
    </xdr:from>
    <xdr:to>
      <xdr:col>22</xdr:col>
      <xdr:colOff>285750</xdr:colOff>
      <xdr:row>29</xdr:row>
      <xdr:rowOff>6212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CA553C68-C3AB-4B8A-BA8F-0FE164CFA826}"/>
            </a:ext>
          </a:extLst>
        </xdr:cNvPr>
        <xdr:cNvSpPr/>
      </xdr:nvSpPr>
      <xdr:spPr>
        <a:xfrm>
          <a:off x="5823347" y="4892123"/>
          <a:ext cx="4396978" cy="1381539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l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次大会の昇格・降格チーム数 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男子・実年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13</xdr:col>
      <xdr:colOff>240409</xdr:colOff>
      <xdr:row>23</xdr:row>
      <xdr:rowOff>189983</xdr:rowOff>
    </xdr:from>
    <xdr:to>
      <xdr:col>14</xdr:col>
      <xdr:colOff>206761</xdr:colOff>
      <xdr:row>28</xdr:row>
      <xdr:rowOff>64190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DA049714-07E2-48A5-89EF-5C4E9C7442CB}"/>
            </a:ext>
          </a:extLst>
        </xdr:cNvPr>
        <xdr:cNvSpPr/>
      </xdr:nvSpPr>
      <xdr:spPr>
        <a:xfrm>
          <a:off x="5974459" y="5333483"/>
          <a:ext cx="433077" cy="807657"/>
        </a:xfrm>
        <a:prstGeom prst="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キング</a:t>
          </a:r>
        </a:p>
      </xdr:txBody>
    </xdr:sp>
    <xdr:clientData/>
  </xdr:twoCellAnchor>
  <xdr:twoCellAnchor>
    <xdr:from>
      <xdr:col>15</xdr:col>
      <xdr:colOff>171040</xdr:colOff>
      <xdr:row>23</xdr:row>
      <xdr:rowOff>189983</xdr:rowOff>
    </xdr:from>
    <xdr:to>
      <xdr:col>16</xdr:col>
      <xdr:colOff>139464</xdr:colOff>
      <xdr:row>28</xdr:row>
      <xdr:rowOff>64190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81CFBD8-E4E3-4551-9C64-92B45CA087D9}"/>
            </a:ext>
          </a:extLst>
        </xdr:cNvPr>
        <xdr:cNvSpPr/>
      </xdr:nvSpPr>
      <xdr:spPr>
        <a:xfrm>
          <a:off x="6838540" y="5333483"/>
          <a:ext cx="435149" cy="80765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17</xdr:col>
      <xdr:colOff>100944</xdr:colOff>
      <xdr:row>23</xdr:row>
      <xdr:rowOff>189983</xdr:rowOff>
    </xdr:from>
    <xdr:to>
      <xdr:col>18</xdr:col>
      <xdr:colOff>72168</xdr:colOff>
      <xdr:row>28</xdr:row>
      <xdr:rowOff>64190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1A624214-241C-4B71-99B8-792FCEAAE007}"/>
            </a:ext>
          </a:extLst>
        </xdr:cNvPr>
        <xdr:cNvSpPr/>
      </xdr:nvSpPr>
      <xdr:spPr>
        <a:xfrm>
          <a:off x="7701894" y="5333483"/>
          <a:ext cx="437949" cy="807657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男子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14</xdr:col>
      <xdr:colOff>373447</xdr:colOff>
      <xdr:row>23</xdr:row>
      <xdr:rowOff>189983</xdr:rowOff>
    </xdr:from>
    <xdr:to>
      <xdr:col>15</xdr:col>
      <xdr:colOff>173112</xdr:colOff>
      <xdr:row>25</xdr:row>
      <xdr:rowOff>148052</xdr:rowOff>
    </xdr:to>
    <xdr:sp macro="" textlink="">
      <xdr:nvSpPr>
        <xdr:cNvPr id="7" name="矢印: 五方向 6">
          <a:extLst>
            <a:ext uri="{FF2B5EF4-FFF2-40B4-BE49-F238E27FC236}">
              <a16:creationId xmlns:a16="http://schemas.microsoft.com/office/drawing/2014/main" id="{D38448A9-86ED-4437-B2CD-32751B408386}"/>
            </a:ext>
          </a:extLst>
        </xdr:cNvPr>
        <xdr:cNvSpPr/>
      </xdr:nvSpPr>
      <xdr:spPr>
        <a:xfrm flipH="1">
          <a:off x="6574222" y="5333483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206760</xdr:colOff>
      <xdr:row>26</xdr:row>
      <xdr:rowOff>106121</xdr:rowOff>
    </xdr:from>
    <xdr:to>
      <xdr:col>15</xdr:col>
      <xdr:colOff>10307</xdr:colOff>
      <xdr:row>28</xdr:row>
      <xdr:rowOff>64190</xdr:rowOff>
    </xdr:to>
    <xdr:sp macro="" textlink="">
      <xdr:nvSpPr>
        <xdr:cNvPr id="8" name="矢印: 五方向 7">
          <a:extLst>
            <a:ext uri="{FF2B5EF4-FFF2-40B4-BE49-F238E27FC236}">
              <a16:creationId xmlns:a16="http://schemas.microsoft.com/office/drawing/2014/main" id="{7CE687F7-B965-4E39-85EC-A640FE4EF2F1}"/>
            </a:ext>
          </a:extLst>
        </xdr:cNvPr>
        <xdr:cNvSpPr/>
      </xdr:nvSpPr>
      <xdr:spPr>
        <a:xfrm>
          <a:off x="6407535" y="5840171"/>
          <a:ext cx="270272" cy="3009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139464</xdr:colOff>
      <xdr:row>26</xdr:row>
      <xdr:rowOff>106121</xdr:rowOff>
    </xdr:from>
    <xdr:to>
      <xdr:col>16</xdr:col>
      <xdr:colOff>407355</xdr:colOff>
      <xdr:row>28</xdr:row>
      <xdr:rowOff>64190</xdr:rowOff>
    </xdr:to>
    <xdr:sp macro="" textlink="">
      <xdr:nvSpPr>
        <xdr:cNvPr id="9" name="矢印: 五方向 8">
          <a:extLst>
            <a:ext uri="{FF2B5EF4-FFF2-40B4-BE49-F238E27FC236}">
              <a16:creationId xmlns:a16="http://schemas.microsoft.com/office/drawing/2014/main" id="{01D7902D-AC54-4377-AC69-A9CD59522295}"/>
            </a:ext>
          </a:extLst>
        </xdr:cNvPr>
        <xdr:cNvSpPr/>
      </xdr:nvSpPr>
      <xdr:spPr>
        <a:xfrm>
          <a:off x="7273689" y="5840171"/>
          <a:ext cx="267891" cy="3009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23</xdr:row>
      <xdr:rowOff>189983</xdr:rowOff>
    </xdr:from>
    <xdr:to>
      <xdr:col>17</xdr:col>
      <xdr:colOff>105816</xdr:colOff>
      <xdr:row>25</xdr:row>
      <xdr:rowOff>148052</xdr:rowOff>
    </xdr:to>
    <xdr:sp macro="" textlink="">
      <xdr:nvSpPr>
        <xdr:cNvPr id="10" name="矢印: 五方向 9">
          <a:extLst>
            <a:ext uri="{FF2B5EF4-FFF2-40B4-BE49-F238E27FC236}">
              <a16:creationId xmlns:a16="http://schemas.microsoft.com/office/drawing/2014/main" id="{B9CC084C-F283-4B7E-80BB-AE169904B91B}"/>
            </a:ext>
          </a:extLst>
        </xdr:cNvPr>
        <xdr:cNvSpPr/>
      </xdr:nvSpPr>
      <xdr:spPr>
        <a:xfrm flipH="1">
          <a:off x="7440376" y="5333483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19</xdr:col>
      <xdr:colOff>100944</xdr:colOff>
      <xdr:row>23</xdr:row>
      <xdr:rowOff>189983</xdr:rowOff>
    </xdr:from>
    <xdr:to>
      <xdr:col>20</xdr:col>
      <xdr:colOff>67297</xdr:colOff>
      <xdr:row>28</xdr:row>
      <xdr:rowOff>64190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E7D8B570-38AB-40FA-944F-08EFE8BC07EF}"/>
            </a:ext>
          </a:extLst>
        </xdr:cNvPr>
        <xdr:cNvSpPr/>
      </xdr:nvSpPr>
      <xdr:spPr>
        <a:xfrm>
          <a:off x="8635344" y="5333483"/>
          <a:ext cx="433078" cy="80765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21</xdr:col>
      <xdr:colOff>31577</xdr:colOff>
      <xdr:row>23</xdr:row>
      <xdr:rowOff>189983</xdr:rowOff>
    </xdr:from>
    <xdr:to>
      <xdr:col>22</xdr:col>
      <xdr:colOff>0</xdr:colOff>
      <xdr:row>28</xdr:row>
      <xdr:rowOff>64190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693F96F-CF40-49D7-AEC6-C16E6FCDB3E4}"/>
            </a:ext>
          </a:extLst>
        </xdr:cNvPr>
        <xdr:cNvSpPr/>
      </xdr:nvSpPr>
      <xdr:spPr>
        <a:xfrm>
          <a:off x="9499427" y="5333483"/>
          <a:ext cx="435148" cy="80765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実年</a:t>
          </a:r>
          <a:r>
            <a:rPr kumimoji="1" lang="en-US" altLang="ja-JP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2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</a:p>
      </xdr:txBody>
    </xdr:sp>
    <xdr:clientData/>
  </xdr:twoCellAnchor>
  <xdr:twoCellAnchor>
    <xdr:from>
      <xdr:col>20</xdr:col>
      <xdr:colOff>67296</xdr:colOff>
      <xdr:row>26</xdr:row>
      <xdr:rowOff>106121</xdr:rowOff>
    </xdr:from>
    <xdr:to>
      <xdr:col>20</xdr:col>
      <xdr:colOff>335187</xdr:colOff>
      <xdr:row>28</xdr:row>
      <xdr:rowOff>64190</xdr:rowOff>
    </xdr:to>
    <xdr:sp macro="" textlink="">
      <xdr:nvSpPr>
        <xdr:cNvPr id="13" name="矢印: 五方向 12">
          <a:extLst>
            <a:ext uri="{FF2B5EF4-FFF2-40B4-BE49-F238E27FC236}">
              <a16:creationId xmlns:a16="http://schemas.microsoft.com/office/drawing/2014/main" id="{71AEF757-AEC9-4D96-8122-02476026536F}"/>
            </a:ext>
          </a:extLst>
        </xdr:cNvPr>
        <xdr:cNvSpPr/>
      </xdr:nvSpPr>
      <xdr:spPr>
        <a:xfrm>
          <a:off x="9068421" y="5840171"/>
          <a:ext cx="267891" cy="300969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23</xdr:row>
      <xdr:rowOff>189983</xdr:rowOff>
    </xdr:from>
    <xdr:to>
      <xdr:col>21</xdr:col>
      <xdr:colOff>33648</xdr:colOff>
      <xdr:row>25</xdr:row>
      <xdr:rowOff>148052</xdr:rowOff>
    </xdr:to>
    <xdr:sp macro="" textlink="">
      <xdr:nvSpPr>
        <xdr:cNvPr id="14" name="矢印: 五方向 13">
          <a:extLst>
            <a:ext uri="{FF2B5EF4-FFF2-40B4-BE49-F238E27FC236}">
              <a16:creationId xmlns:a16="http://schemas.microsoft.com/office/drawing/2014/main" id="{35C1B160-ED11-4CCD-B9EB-93CAECAB2DC7}"/>
            </a:ext>
          </a:extLst>
        </xdr:cNvPr>
        <xdr:cNvSpPr/>
      </xdr:nvSpPr>
      <xdr:spPr>
        <a:xfrm flipH="1">
          <a:off x="9235108" y="5333483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464343</xdr:colOff>
      <xdr:row>17</xdr:row>
      <xdr:rowOff>0</xdr:rowOff>
    </xdr:from>
    <xdr:to>
      <xdr:col>18</xdr:col>
      <xdr:colOff>0</xdr:colOff>
      <xdr:row>19</xdr:row>
      <xdr:rowOff>0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4455526D-241D-47C7-AE5D-B144D3F86F3A}"/>
            </a:ext>
          </a:extLst>
        </xdr:cNvPr>
        <xdr:cNvSpPr/>
      </xdr:nvSpPr>
      <xdr:spPr>
        <a:xfrm>
          <a:off x="5731668" y="3762375"/>
          <a:ext cx="2336007" cy="476250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0</xdr:colOff>
      <xdr:row>19</xdr:row>
      <xdr:rowOff>1</xdr:rowOff>
    </xdr:from>
    <xdr:to>
      <xdr:col>23</xdr:col>
      <xdr:colOff>0</xdr:colOff>
      <xdr:row>21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A1E4EADE-BDB6-4417-B50D-3F4EB8485F3F}"/>
            </a:ext>
          </a:extLst>
        </xdr:cNvPr>
        <xdr:cNvSpPr/>
      </xdr:nvSpPr>
      <xdr:spPr>
        <a:xfrm>
          <a:off x="8067675" y="4238626"/>
          <a:ext cx="2333625" cy="466724"/>
        </a:xfrm>
        <a:prstGeom prst="roundRect">
          <a:avLst>
            <a:gd name="adj" fmla="val 10667"/>
          </a:avLst>
        </a:prstGeom>
        <a:solidFill>
          <a:srgbClr val="FFFFCC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14</xdr:col>
      <xdr:colOff>373447</xdr:colOff>
      <xdr:row>26</xdr:row>
      <xdr:rowOff>189983</xdr:rowOff>
    </xdr:from>
    <xdr:to>
      <xdr:col>15</xdr:col>
      <xdr:colOff>173112</xdr:colOff>
      <xdr:row>28</xdr:row>
      <xdr:rowOff>148052</xdr:rowOff>
    </xdr:to>
    <xdr:sp macro="" textlink="">
      <xdr:nvSpPr>
        <xdr:cNvPr id="17" name="矢印: 五方向 16">
          <a:extLst>
            <a:ext uri="{FF2B5EF4-FFF2-40B4-BE49-F238E27FC236}">
              <a16:creationId xmlns:a16="http://schemas.microsoft.com/office/drawing/2014/main" id="{927D8EBF-4810-452F-ACFD-EDF2831BDA1B}"/>
            </a:ext>
          </a:extLst>
        </xdr:cNvPr>
        <xdr:cNvSpPr/>
      </xdr:nvSpPr>
      <xdr:spPr>
        <a:xfrm flipH="1">
          <a:off x="6574222" y="5895458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306151</xdr:colOff>
      <xdr:row>26</xdr:row>
      <xdr:rowOff>189983</xdr:rowOff>
    </xdr:from>
    <xdr:to>
      <xdr:col>17</xdr:col>
      <xdr:colOff>105816</xdr:colOff>
      <xdr:row>28</xdr:row>
      <xdr:rowOff>148052</xdr:rowOff>
    </xdr:to>
    <xdr:sp macro="" textlink="">
      <xdr:nvSpPr>
        <xdr:cNvPr id="18" name="矢印: 五方向 17">
          <a:extLst>
            <a:ext uri="{FF2B5EF4-FFF2-40B4-BE49-F238E27FC236}">
              <a16:creationId xmlns:a16="http://schemas.microsoft.com/office/drawing/2014/main" id="{20BC0ED8-1521-4715-BDE2-01FCADAE5DAA}"/>
            </a:ext>
          </a:extLst>
        </xdr:cNvPr>
        <xdr:cNvSpPr/>
      </xdr:nvSpPr>
      <xdr:spPr>
        <a:xfrm flipH="1">
          <a:off x="7440376" y="5895458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233983</xdr:colOff>
      <xdr:row>26</xdr:row>
      <xdr:rowOff>189983</xdr:rowOff>
    </xdr:from>
    <xdr:to>
      <xdr:col>21</xdr:col>
      <xdr:colOff>33648</xdr:colOff>
      <xdr:row>28</xdr:row>
      <xdr:rowOff>148052</xdr:rowOff>
    </xdr:to>
    <xdr:sp macro="" textlink="">
      <xdr:nvSpPr>
        <xdr:cNvPr id="19" name="矢印: 五方向 18">
          <a:extLst>
            <a:ext uri="{FF2B5EF4-FFF2-40B4-BE49-F238E27FC236}">
              <a16:creationId xmlns:a16="http://schemas.microsoft.com/office/drawing/2014/main" id="{A71A8521-15CF-42CE-955F-D048229C634C}"/>
            </a:ext>
          </a:extLst>
        </xdr:cNvPr>
        <xdr:cNvSpPr/>
      </xdr:nvSpPr>
      <xdr:spPr>
        <a:xfrm flipH="1">
          <a:off x="9235108" y="5895458"/>
          <a:ext cx="266390" cy="329544"/>
        </a:xfrm>
        <a:prstGeom prst="homePlate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3</a:t>
          </a:r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447261</xdr:colOff>
      <xdr:row>0</xdr:row>
      <xdr:rowOff>56569</xdr:rowOff>
    </xdr:from>
    <xdr:to>
      <xdr:col>22</xdr:col>
      <xdr:colOff>107673</xdr:colOff>
      <xdr:row>3</xdr:row>
      <xdr:rowOff>18491</xdr:rowOff>
    </xdr:to>
    <xdr:sp macro="" textlink="">
      <xdr:nvSpPr>
        <xdr:cNvPr id="20" name="四角形: 角を丸くする 19">
          <a:extLst>
            <a:ext uri="{FF2B5EF4-FFF2-40B4-BE49-F238E27FC236}">
              <a16:creationId xmlns:a16="http://schemas.microsoft.com/office/drawing/2014/main" id="{BAB619B4-FDBC-4C5A-91A1-706AB4A71C88}"/>
            </a:ext>
          </a:extLst>
        </xdr:cNvPr>
        <xdr:cNvSpPr/>
      </xdr:nvSpPr>
      <xdr:spPr>
        <a:xfrm>
          <a:off x="6648036" y="56569"/>
          <a:ext cx="3394212" cy="438172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3</xdr:col>
      <xdr:colOff>18470</xdr:colOff>
      <xdr:row>17</xdr:row>
      <xdr:rowOff>130452</xdr:rowOff>
    </xdr:from>
    <xdr:to>
      <xdr:col>13</xdr:col>
      <xdr:colOff>28658</xdr:colOff>
      <xdr:row>19</xdr:row>
      <xdr:rowOff>66262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26CCA7BA-986D-4553-BE32-849683D010DA}"/>
            </a:ext>
          </a:extLst>
        </xdr:cNvPr>
        <xdr:cNvSpPr/>
      </xdr:nvSpPr>
      <xdr:spPr>
        <a:xfrm>
          <a:off x="1085270" y="3892827"/>
          <a:ext cx="4677438" cy="41206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12</xdr:col>
      <xdr:colOff>430695</xdr:colOff>
      <xdr:row>11</xdr:row>
      <xdr:rowOff>107673</xdr:rowOff>
    </xdr:from>
    <xdr:to>
      <xdr:col>23</xdr:col>
      <xdr:colOff>57315</xdr:colOff>
      <xdr:row>13</xdr:row>
      <xdr:rowOff>49053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2BDA4CBF-65A4-4D4F-B75A-08B747926277}"/>
            </a:ext>
          </a:extLst>
        </xdr:cNvPr>
        <xdr:cNvSpPr/>
      </xdr:nvSpPr>
      <xdr:spPr>
        <a:xfrm>
          <a:off x="5698020" y="2307948"/>
          <a:ext cx="4760595" cy="408105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16</xdr:col>
      <xdr:colOff>8282</xdr:colOff>
      <xdr:row>9</xdr:row>
      <xdr:rowOff>132355</xdr:rowOff>
    </xdr:from>
    <xdr:to>
      <xdr:col>23</xdr:col>
      <xdr:colOff>57979</xdr:colOff>
      <xdr:row>11</xdr:row>
      <xdr:rowOff>47149</xdr:rowOff>
    </xdr:to>
    <xdr:sp macro="" textlink="">
      <xdr:nvSpPr>
        <xdr:cNvPr id="23" name="四角形: 角を丸くする 22">
          <a:extLst>
            <a:ext uri="{FF2B5EF4-FFF2-40B4-BE49-F238E27FC236}">
              <a16:creationId xmlns:a16="http://schemas.microsoft.com/office/drawing/2014/main" id="{240B1E89-5F3F-411D-B6F8-FC31F4CD2AEB}"/>
            </a:ext>
          </a:extLst>
        </xdr:cNvPr>
        <xdr:cNvSpPr/>
      </xdr:nvSpPr>
      <xdr:spPr>
        <a:xfrm>
          <a:off x="7142507" y="1884955"/>
          <a:ext cx="3316772" cy="362469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6</xdr:col>
      <xdr:colOff>450584</xdr:colOff>
      <xdr:row>9</xdr:row>
      <xdr:rowOff>127378</xdr:rowOff>
    </xdr:from>
    <xdr:to>
      <xdr:col>8</xdr:col>
      <xdr:colOff>24848</xdr:colOff>
      <xdr:row>11</xdr:row>
      <xdr:rowOff>42172</xdr:rowOff>
    </xdr:to>
    <xdr:sp macro="" textlink="">
      <xdr:nvSpPr>
        <xdr:cNvPr id="24" name="四角形: 角を丸くする 23">
          <a:extLst>
            <a:ext uri="{FF2B5EF4-FFF2-40B4-BE49-F238E27FC236}">
              <a16:creationId xmlns:a16="http://schemas.microsoft.com/office/drawing/2014/main" id="{126418C1-67EF-4212-A023-A6CCE891FACD}"/>
            </a:ext>
          </a:extLst>
        </xdr:cNvPr>
        <xdr:cNvSpPr/>
      </xdr:nvSpPr>
      <xdr:spPr>
        <a:xfrm>
          <a:off x="2917559" y="1879978"/>
          <a:ext cx="507714" cy="362469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8</xdr:col>
      <xdr:colOff>41411</xdr:colOff>
      <xdr:row>9</xdr:row>
      <xdr:rowOff>99387</xdr:rowOff>
    </xdr:from>
    <xdr:to>
      <xdr:col>12</xdr:col>
      <xdr:colOff>430694</xdr:colOff>
      <xdr:row>10</xdr:row>
      <xdr:rowOff>256757</xdr:rowOff>
    </xdr:to>
    <xdr:sp macro="" textlink="">
      <xdr:nvSpPr>
        <xdr:cNvPr id="25" name="四角形: 角を丸くする 24">
          <a:extLst>
            <a:ext uri="{FF2B5EF4-FFF2-40B4-BE49-F238E27FC236}">
              <a16:creationId xmlns:a16="http://schemas.microsoft.com/office/drawing/2014/main" id="{6938FF6D-F32A-472C-A033-5138D4D9FF3D}"/>
            </a:ext>
          </a:extLst>
        </xdr:cNvPr>
        <xdr:cNvSpPr/>
      </xdr:nvSpPr>
      <xdr:spPr>
        <a:xfrm>
          <a:off x="3441836" y="1851987"/>
          <a:ext cx="2256183" cy="31929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←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4/11(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土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中に決定予定→  </a:t>
          </a:r>
        </a:p>
      </xdr:txBody>
    </xdr:sp>
    <xdr:clientData/>
  </xdr:twoCellAnchor>
  <xdr:twoCellAnchor>
    <xdr:from>
      <xdr:col>8</xdr:col>
      <xdr:colOff>36439</xdr:colOff>
      <xdr:row>11</xdr:row>
      <xdr:rowOff>152393</xdr:rowOff>
    </xdr:from>
    <xdr:to>
      <xdr:col>12</xdr:col>
      <xdr:colOff>425722</xdr:colOff>
      <xdr:row>13</xdr:row>
      <xdr:rowOff>215347</xdr:rowOff>
    </xdr:to>
    <xdr:sp macro="" textlink="">
      <xdr:nvSpPr>
        <xdr:cNvPr id="26" name="四角形: 角を丸くする 25">
          <a:extLst>
            <a:ext uri="{FF2B5EF4-FFF2-40B4-BE49-F238E27FC236}">
              <a16:creationId xmlns:a16="http://schemas.microsoft.com/office/drawing/2014/main" id="{F1238F75-C920-48C5-8371-A7CB7DFB0440}"/>
            </a:ext>
          </a:extLst>
        </xdr:cNvPr>
        <xdr:cNvSpPr/>
      </xdr:nvSpPr>
      <xdr:spPr>
        <a:xfrm>
          <a:off x="3436864" y="2352668"/>
          <a:ext cx="2256183" cy="529679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↓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4/13(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月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中に決定予定↓ 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271514</xdr:colOff>
      <xdr:row>2</xdr:row>
      <xdr:rowOff>0</xdr:rowOff>
    </xdr:from>
    <xdr:to>
      <xdr:col>28</xdr:col>
      <xdr:colOff>1080310</xdr:colOff>
      <xdr:row>5</xdr:row>
      <xdr:rowOff>21639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EF654B2E-00E2-4CFD-B2DE-22D12C7205A0}"/>
            </a:ext>
          </a:extLst>
        </xdr:cNvPr>
        <xdr:cNvSpPr/>
      </xdr:nvSpPr>
      <xdr:spPr>
        <a:xfrm>
          <a:off x="12803101" y="480391"/>
          <a:ext cx="1239492" cy="43577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13</xdr:col>
      <xdr:colOff>89297</xdr:colOff>
      <xdr:row>22</xdr:row>
      <xdr:rowOff>132522</xdr:rowOff>
    </xdr:from>
    <xdr:to>
      <xdr:col>22</xdr:col>
      <xdr:colOff>132522</xdr:colOff>
      <xdr:row>28</xdr:row>
      <xdr:rowOff>157370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58EB32C6-E807-329A-B0C7-01AA816DF6D1}"/>
            </a:ext>
          </a:extLst>
        </xdr:cNvPr>
        <xdr:cNvGrpSpPr/>
      </xdr:nvGrpSpPr>
      <xdr:grpSpPr>
        <a:xfrm>
          <a:off x="5796014" y="5060674"/>
          <a:ext cx="4217660" cy="1267239"/>
          <a:chOff x="5787731" y="5060674"/>
          <a:chExt cx="4217660" cy="1267239"/>
        </a:xfrm>
      </xdr:grpSpPr>
      <xdr:sp macro="" textlink="">
        <xdr:nvSpPr>
          <xdr:cNvPr id="3" name="四角形: 角を丸くする 2">
            <a:extLst>
              <a:ext uri="{FF2B5EF4-FFF2-40B4-BE49-F238E27FC236}">
                <a16:creationId xmlns:a16="http://schemas.microsoft.com/office/drawing/2014/main" id="{26A9D918-8D3A-4C6E-A873-469D6376C06C}"/>
              </a:ext>
            </a:extLst>
          </xdr:cNvPr>
          <xdr:cNvSpPr/>
        </xdr:nvSpPr>
        <xdr:spPr>
          <a:xfrm>
            <a:off x="5787731" y="5060674"/>
            <a:ext cx="4217660" cy="1267239"/>
          </a:xfrm>
          <a:prstGeom prst="roundRect">
            <a:avLst>
              <a:gd name="adj" fmla="val 10667"/>
            </a:avLst>
          </a:prstGeom>
          <a:solidFill>
            <a:schemeClr val="bg1"/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 anchorCtr="0"/>
          <a:lstStyle/>
          <a:p>
            <a:pPr algn="l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 次大会の昇格・降格チーム数 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(</a:t>
            </a:r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男子・実年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C3B6A948-9D55-4185-8177-30EBC01AD8D4}"/>
              </a:ext>
            </a:extLst>
          </xdr:cNvPr>
          <xdr:cNvSpPr/>
        </xdr:nvSpPr>
        <xdr:spPr>
          <a:xfrm>
            <a:off x="5938843" y="5398501"/>
            <a:ext cx="430178" cy="836232"/>
          </a:xfrm>
          <a:prstGeom prst="rect">
            <a:avLst/>
          </a:prstGeom>
          <a:solidFill>
            <a:srgbClr val="FFFFCC"/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0"/>
          <a:lstStyle/>
          <a:p>
            <a:pPr algn="ctr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キング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CC4F4893-5418-4BE9-81D9-8B07A0F9D84F}"/>
              </a:ext>
            </a:extLst>
          </xdr:cNvPr>
          <xdr:cNvSpPr/>
        </xdr:nvSpPr>
        <xdr:spPr>
          <a:xfrm>
            <a:off x="6797127" y="5398501"/>
            <a:ext cx="432250" cy="836232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0"/>
          <a:lstStyle/>
          <a:p>
            <a:pPr algn="ctr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男子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1</a:t>
            </a:r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部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C6BE2F64-5F42-495A-AC02-D7E0403CD462}"/>
              </a:ext>
            </a:extLst>
          </xdr:cNvPr>
          <xdr:cNvSpPr/>
        </xdr:nvSpPr>
        <xdr:spPr>
          <a:xfrm>
            <a:off x="7654683" y="5398501"/>
            <a:ext cx="435050" cy="836232"/>
          </a:xfrm>
          <a:prstGeom prst="rect">
            <a:avLst/>
          </a:prstGeom>
          <a:solidFill>
            <a:schemeClr val="accent2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0"/>
          <a:lstStyle/>
          <a:p>
            <a:pPr algn="ctr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男子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</a:t>
            </a:r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部</a:t>
            </a:r>
          </a:p>
        </xdr:txBody>
      </xdr:sp>
      <xdr:sp macro="" textlink="">
        <xdr:nvSpPr>
          <xdr:cNvPr id="7" name="矢印: 五方向 6">
            <a:extLst>
              <a:ext uri="{FF2B5EF4-FFF2-40B4-BE49-F238E27FC236}">
                <a16:creationId xmlns:a16="http://schemas.microsoft.com/office/drawing/2014/main" id="{64503B4B-B034-436F-99E5-273A7B02855C}"/>
              </a:ext>
            </a:extLst>
          </xdr:cNvPr>
          <xdr:cNvSpPr/>
        </xdr:nvSpPr>
        <xdr:spPr>
          <a:xfrm flipH="1">
            <a:off x="6535707" y="5398501"/>
            <a:ext cx="263492" cy="33202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8" name="矢印: 五方向 7">
            <a:extLst>
              <a:ext uri="{FF2B5EF4-FFF2-40B4-BE49-F238E27FC236}">
                <a16:creationId xmlns:a16="http://schemas.microsoft.com/office/drawing/2014/main" id="{30375280-9387-4F83-AA6B-164B06B2BB13}"/>
              </a:ext>
            </a:extLst>
          </xdr:cNvPr>
          <xdr:cNvSpPr/>
        </xdr:nvSpPr>
        <xdr:spPr>
          <a:xfrm>
            <a:off x="6369020" y="5895664"/>
            <a:ext cx="267374" cy="33906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9" name="矢印: 五方向 8">
            <a:extLst>
              <a:ext uri="{FF2B5EF4-FFF2-40B4-BE49-F238E27FC236}">
                <a16:creationId xmlns:a16="http://schemas.microsoft.com/office/drawing/2014/main" id="{A9537974-48A5-44B2-A2C2-36F39CC6B058}"/>
              </a:ext>
            </a:extLst>
          </xdr:cNvPr>
          <xdr:cNvSpPr/>
        </xdr:nvSpPr>
        <xdr:spPr>
          <a:xfrm>
            <a:off x="7229377" y="5895664"/>
            <a:ext cx="267891" cy="33906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3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10" name="矢印: 五方向 9">
            <a:extLst>
              <a:ext uri="{FF2B5EF4-FFF2-40B4-BE49-F238E27FC236}">
                <a16:creationId xmlns:a16="http://schemas.microsoft.com/office/drawing/2014/main" id="{BAD679C6-DFF0-4E83-9515-C5A7761EE913}"/>
              </a:ext>
            </a:extLst>
          </xdr:cNvPr>
          <xdr:cNvSpPr/>
        </xdr:nvSpPr>
        <xdr:spPr>
          <a:xfrm flipH="1">
            <a:off x="7396064" y="5398501"/>
            <a:ext cx="263491" cy="33202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3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50A986B9-1DA8-4B9F-91C1-1A01760AF083}"/>
              </a:ext>
            </a:extLst>
          </xdr:cNvPr>
          <xdr:cNvSpPr/>
        </xdr:nvSpPr>
        <xdr:spPr>
          <a:xfrm>
            <a:off x="8582335" y="5398501"/>
            <a:ext cx="430179" cy="836232"/>
          </a:xfrm>
          <a:prstGeom prst="rect">
            <a:avLst/>
          </a:prstGeom>
          <a:solidFill>
            <a:schemeClr val="accent6">
              <a:lumMod val="60000"/>
              <a:lumOff val="4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0"/>
          <a:lstStyle/>
          <a:p>
            <a:pPr algn="ctr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実年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1</a:t>
            </a:r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部</a:t>
            </a:r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91BD8B1E-2EB1-4BAA-936F-E1F5E15D278D}"/>
              </a:ext>
            </a:extLst>
          </xdr:cNvPr>
          <xdr:cNvSpPr/>
        </xdr:nvSpPr>
        <xdr:spPr>
          <a:xfrm>
            <a:off x="9440620" y="5398501"/>
            <a:ext cx="432249" cy="836232"/>
          </a:xfrm>
          <a:prstGeom prst="rect">
            <a:avLst/>
          </a:prstGeom>
          <a:solidFill>
            <a:schemeClr val="accent6">
              <a:lumMod val="20000"/>
              <a:lumOff val="8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0"/>
          <a:lstStyle/>
          <a:p>
            <a:pPr algn="ctr"/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実年</a:t>
            </a:r>
            <a:r>
              <a:rPr kumimoji="1" lang="en-US" altLang="ja-JP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</a:t>
            </a:r>
            <a:r>
              <a:rPr kumimoji="1" lang="ja-JP" altLang="en-US" sz="1200" b="0">
                <a:solidFill>
                  <a:srgbClr val="00206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部</a:t>
            </a:r>
          </a:p>
        </xdr:txBody>
      </xdr:sp>
      <xdr:sp macro="" textlink="">
        <xdr:nvSpPr>
          <xdr:cNvPr id="13" name="矢印: 五方向 12">
            <a:extLst>
              <a:ext uri="{FF2B5EF4-FFF2-40B4-BE49-F238E27FC236}">
                <a16:creationId xmlns:a16="http://schemas.microsoft.com/office/drawing/2014/main" id="{71FBB8D5-811C-4B0E-BC4D-221ED13279AB}"/>
              </a:ext>
            </a:extLst>
          </xdr:cNvPr>
          <xdr:cNvSpPr/>
        </xdr:nvSpPr>
        <xdr:spPr>
          <a:xfrm>
            <a:off x="9012513" y="5895664"/>
            <a:ext cx="267891" cy="33906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1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14" name="矢印: 五方向 13">
            <a:extLst>
              <a:ext uri="{FF2B5EF4-FFF2-40B4-BE49-F238E27FC236}">
                <a16:creationId xmlns:a16="http://schemas.microsoft.com/office/drawing/2014/main" id="{401C2AAE-3D2C-410F-BFB4-26D051B24497}"/>
              </a:ext>
            </a:extLst>
          </xdr:cNvPr>
          <xdr:cNvSpPr/>
        </xdr:nvSpPr>
        <xdr:spPr>
          <a:xfrm flipH="1">
            <a:off x="9179200" y="5398501"/>
            <a:ext cx="263491" cy="332029"/>
          </a:xfrm>
          <a:prstGeom prst="homePlate">
            <a:avLst/>
          </a:prstGeom>
          <a:solidFill>
            <a:schemeClr val="accent6">
              <a:lumMod val="40000"/>
              <a:lumOff val="60000"/>
            </a:schemeClr>
          </a:solidFill>
          <a:ln w="19050">
            <a:solidFill>
              <a:srgbClr val="0070C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 anchorCtr="0"/>
          <a:lstStyle/>
          <a:p>
            <a:pPr algn="ctr"/>
            <a:r>
              <a:rPr kumimoji="1" lang="en-US" altLang="ja-JP" sz="12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3</a:t>
            </a:r>
            <a:endPara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</xdr:grpSp>
    <xdr:clientData/>
  </xdr:twoCellAnchor>
  <xdr:twoCellAnchor>
    <xdr:from>
      <xdr:col>12</xdr:col>
      <xdr:colOff>456060</xdr:colOff>
      <xdr:row>17</xdr:row>
      <xdr:rowOff>0</xdr:rowOff>
    </xdr:from>
    <xdr:to>
      <xdr:col>17</xdr:col>
      <xdr:colOff>455543</xdr:colOff>
      <xdr:row>18</xdr:row>
      <xdr:rowOff>289891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3F14FBFF-566E-4A8E-8ABE-28A95E0D4262}"/>
            </a:ext>
          </a:extLst>
        </xdr:cNvPr>
        <xdr:cNvSpPr/>
      </xdr:nvSpPr>
      <xdr:spPr>
        <a:xfrm>
          <a:off x="5698951" y="3785152"/>
          <a:ext cx="2318614" cy="480391"/>
        </a:xfrm>
        <a:prstGeom prst="roundRect">
          <a:avLst>
            <a:gd name="adj" fmla="val 10667"/>
          </a:avLst>
        </a:prstGeom>
        <a:solidFill>
          <a:schemeClr val="bg1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endParaRPr kumimoji="1" lang="en-US" altLang="ja-JP" sz="1400" b="0">
            <a:solidFill>
              <a:srgbClr val="00206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17</xdr:col>
      <xdr:colOff>455543</xdr:colOff>
      <xdr:row>19</xdr:row>
      <xdr:rowOff>1</xdr:rowOff>
    </xdr:from>
    <xdr:to>
      <xdr:col>22</xdr:col>
      <xdr:colOff>455543</xdr:colOff>
      <xdr:row>21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53E71925-6E88-4A6C-81E3-53F4D86A7DF1}"/>
            </a:ext>
          </a:extLst>
        </xdr:cNvPr>
        <xdr:cNvSpPr/>
      </xdr:nvSpPr>
      <xdr:spPr>
        <a:xfrm>
          <a:off x="8017565" y="4265544"/>
          <a:ext cx="2319130" cy="472108"/>
        </a:xfrm>
        <a:prstGeom prst="roundRect">
          <a:avLst>
            <a:gd name="adj" fmla="val 10667"/>
          </a:avLst>
        </a:prstGeom>
        <a:solidFill>
          <a:schemeClr val="bg1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全日本総合女子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予備</a:t>
          </a:r>
          <a:r>
            <a:rPr kumimoji="1" lang="en-US" altLang="ja-JP" sz="1400" b="0">
              <a:solidFill>
                <a:srgbClr val="00206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</a:p>
      </xdr:txBody>
    </xdr:sp>
    <xdr:clientData/>
  </xdr:twoCellAnchor>
  <xdr:twoCellAnchor>
    <xdr:from>
      <xdr:col>14</xdr:col>
      <xdr:colOff>438978</xdr:colOff>
      <xdr:row>0</xdr:row>
      <xdr:rowOff>56569</xdr:rowOff>
    </xdr:from>
    <xdr:to>
      <xdr:col>22</xdr:col>
      <xdr:colOff>99390</xdr:colOff>
      <xdr:row>3</xdr:row>
      <xdr:rowOff>18491</xdr:rowOff>
    </xdr:to>
    <xdr:sp macro="" textlink="">
      <xdr:nvSpPr>
        <xdr:cNvPr id="20" name="四角形: 角を丸くする 19">
          <a:extLst>
            <a:ext uri="{FF2B5EF4-FFF2-40B4-BE49-F238E27FC236}">
              <a16:creationId xmlns:a16="http://schemas.microsoft.com/office/drawing/2014/main" id="{1BCA13BB-3656-4AFA-9F34-8CCC5B186804}"/>
            </a:ext>
          </a:extLst>
        </xdr:cNvPr>
        <xdr:cNvSpPr/>
      </xdr:nvSpPr>
      <xdr:spPr>
        <a:xfrm>
          <a:off x="6609521" y="56569"/>
          <a:ext cx="3371021" cy="442313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2</xdr:col>
      <xdr:colOff>283513</xdr:colOff>
      <xdr:row>17</xdr:row>
      <xdr:rowOff>165652</xdr:rowOff>
    </xdr:from>
    <xdr:to>
      <xdr:col>13</xdr:col>
      <xdr:colOff>3809</xdr:colOff>
      <xdr:row>19</xdr:row>
      <xdr:rowOff>33131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2D7E1902-D892-4EFF-B8C9-AF2B0F9035D6}"/>
            </a:ext>
          </a:extLst>
        </xdr:cNvPr>
        <xdr:cNvSpPr/>
      </xdr:nvSpPr>
      <xdr:spPr>
        <a:xfrm>
          <a:off x="1062078" y="3950804"/>
          <a:ext cx="4648448" cy="34787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20</xdr:col>
      <xdr:colOff>430695</xdr:colOff>
      <xdr:row>11</xdr:row>
      <xdr:rowOff>157369</xdr:rowOff>
    </xdr:from>
    <xdr:to>
      <xdr:col>23</xdr:col>
      <xdr:colOff>0</xdr:colOff>
      <xdr:row>13</xdr:row>
      <xdr:rowOff>0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82328145-1F4D-4BD1-B878-5C5053DB6FD1}"/>
            </a:ext>
          </a:extLst>
        </xdr:cNvPr>
        <xdr:cNvSpPr/>
      </xdr:nvSpPr>
      <xdr:spPr>
        <a:xfrm>
          <a:off x="9384195" y="2368826"/>
          <a:ext cx="960783" cy="314739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18</xdr:col>
      <xdr:colOff>438977</xdr:colOff>
      <xdr:row>9</xdr:row>
      <xdr:rowOff>148921</xdr:rowOff>
    </xdr:from>
    <xdr:to>
      <xdr:col>20</xdr:col>
      <xdr:colOff>463825</xdr:colOff>
      <xdr:row>11</xdr:row>
      <xdr:rowOff>16565</xdr:rowOff>
    </xdr:to>
    <xdr:sp macro="" textlink="">
      <xdr:nvSpPr>
        <xdr:cNvPr id="23" name="四角形: 角を丸くする 22">
          <a:extLst>
            <a:ext uri="{FF2B5EF4-FFF2-40B4-BE49-F238E27FC236}">
              <a16:creationId xmlns:a16="http://schemas.microsoft.com/office/drawing/2014/main" id="{922EA89E-CF14-4359-8A21-FC673315492B}"/>
            </a:ext>
          </a:extLst>
        </xdr:cNvPr>
        <xdr:cNvSpPr/>
      </xdr:nvSpPr>
      <xdr:spPr>
        <a:xfrm>
          <a:off x="8464825" y="1904834"/>
          <a:ext cx="952500" cy="323188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6</xdr:col>
      <xdr:colOff>434018</xdr:colOff>
      <xdr:row>9</xdr:row>
      <xdr:rowOff>152227</xdr:rowOff>
    </xdr:from>
    <xdr:to>
      <xdr:col>8</xdr:col>
      <xdr:colOff>8282</xdr:colOff>
      <xdr:row>11</xdr:row>
      <xdr:rowOff>8283</xdr:rowOff>
    </xdr:to>
    <xdr:sp macro="" textlink="">
      <xdr:nvSpPr>
        <xdr:cNvPr id="25" name="四角形: 角を丸くする 24">
          <a:extLst>
            <a:ext uri="{FF2B5EF4-FFF2-40B4-BE49-F238E27FC236}">
              <a16:creationId xmlns:a16="http://schemas.microsoft.com/office/drawing/2014/main" id="{5DCA8099-E2AC-40EF-A3F9-FA126F649144}"/>
            </a:ext>
          </a:extLst>
        </xdr:cNvPr>
        <xdr:cNvSpPr/>
      </xdr:nvSpPr>
      <xdr:spPr>
        <a:xfrm>
          <a:off x="2893953" y="1908140"/>
          <a:ext cx="501916" cy="31160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8</xdr:col>
      <xdr:colOff>33129</xdr:colOff>
      <xdr:row>9</xdr:row>
      <xdr:rowOff>33129</xdr:rowOff>
    </xdr:from>
    <xdr:to>
      <xdr:col>12</xdr:col>
      <xdr:colOff>405849</xdr:colOff>
      <xdr:row>10</xdr:row>
      <xdr:rowOff>248478</xdr:rowOff>
    </xdr:to>
    <xdr:sp macro="" textlink="">
      <xdr:nvSpPr>
        <xdr:cNvPr id="24" name="四角形: 角を丸くする 23">
          <a:extLst>
            <a:ext uri="{FF2B5EF4-FFF2-40B4-BE49-F238E27FC236}">
              <a16:creationId xmlns:a16="http://schemas.microsoft.com/office/drawing/2014/main" id="{B60D5E99-8EF3-4F24-958B-36027E94769B}"/>
            </a:ext>
          </a:extLst>
        </xdr:cNvPr>
        <xdr:cNvSpPr/>
      </xdr:nvSpPr>
      <xdr:spPr>
        <a:xfrm>
          <a:off x="3420716" y="1789042"/>
          <a:ext cx="2228024" cy="381001"/>
        </a:xfrm>
        <a:prstGeom prst="round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←</a:t>
          </a:r>
          <a:r>
            <a:rPr kumimoji="1" lang="en-US" altLang="ja-JP" sz="1100" b="0" strike="dbl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11(</a:t>
          </a:r>
          <a:r>
            <a:rPr kumimoji="1" lang="ja-JP" altLang="en-US" sz="1100" b="0" strike="dbl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土</a:t>
          </a:r>
          <a:r>
            <a:rPr kumimoji="1" lang="en-US" altLang="ja-JP" sz="1100" b="0" strike="dbl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en-US" altLang="ja-JP" sz="14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12(</a:t>
          </a:r>
          <a:r>
            <a:rPr kumimoji="1" lang="ja-JP" altLang="en-US" sz="14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日</a:t>
          </a:r>
          <a:r>
            <a:rPr kumimoji="1" lang="en-US" altLang="ja-JP" sz="14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決定予定→  </a:t>
          </a:r>
        </a:p>
      </xdr:txBody>
    </xdr:sp>
    <xdr:clientData/>
  </xdr:twoCellAnchor>
  <xdr:twoCellAnchor>
    <xdr:from>
      <xdr:col>8</xdr:col>
      <xdr:colOff>36439</xdr:colOff>
      <xdr:row>11</xdr:row>
      <xdr:rowOff>99392</xdr:rowOff>
    </xdr:from>
    <xdr:to>
      <xdr:col>12</xdr:col>
      <xdr:colOff>425722</xdr:colOff>
      <xdr:row>13</xdr:row>
      <xdr:rowOff>248479</xdr:rowOff>
    </xdr:to>
    <xdr:sp macro="" textlink="">
      <xdr:nvSpPr>
        <xdr:cNvPr id="27" name="四角形: 角を丸くする 26">
          <a:extLst>
            <a:ext uri="{FF2B5EF4-FFF2-40B4-BE49-F238E27FC236}">
              <a16:creationId xmlns:a16="http://schemas.microsoft.com/office/drawing/2014/main" id="{85B2807A-2DC7-4706-AD9A-CA818D9812B8}"/>
            </a:ext>
          </a:extLst>
        </xdr:cNvPr>
        <xdr:cNvSpPr/>
      </xdr:nvSpPr>
      <xdr:spPr>
        <a:xfrm>
          <a:off x="3424026" y="2310849"/>
          <a:ext cx="2244587" cy="62119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↓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4/13(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月</a:t>
          </a:r>
          <a: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ja-JP" altLang="en-US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中に決定予定↓</a:t>
          </a:r>
          <a:br>
            <a:rPr kumimoji="1" lang="en-US" altLang="ja-JP" sz="14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en-US" altLang="ja-JP" sz="11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1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上部大会・雨天等で追加変更あり</a:t>
          </a:r>
          <a:r>
            <a:rPr kumimoji="1" lang="en-US" altLang="ja-JP" sz="11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endParaRPr kumimoji="1" lang="ja-JP" altLang="en-US" sz="14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4</xdr:col>
      <xdr:colOff>442300</xdr:colOff>
      <xdr:row>19</xdr:row>
      <xdr:rowOff>157369</xdr:rowOff>
    </xdr:from>
    <xdr:to>
      <xdr:col>6</xdr:col>
      <xdr:colOff>16564</xdr:colOff>
      <xdr:row>21</xdr:row>
      <xdr:rowOff>9041</xdr:rowOff>
    </xdr:to>
    <xdr:sp macro="" textlink="">
      <xdr:nvSpPr>
        <xdr:cNvPr id="26" name="四角形: 角を丸くする 25">
          <a:extLst>
            <a:ext uri="{FF2B5EF4-FFF2-40B4-BE49-F238E27FC236}">
              <a16:creationId xmlns:a16="http://schemas.microsoft.com/office/drawing/2014/main" id="{6676492B-3FCC-4BD6-905D-711A8CA2CB9D}"/>
            </a:ext>
          </a:extLst>
        </xdr:cNvPr>
        <xdr:cNvSpPr/>
      </xdr:nvSpPr>
      <xdr:spPr>
        <a:xfrm>
          <a:off x="1974583" y="4422912"/>
          <a:ext cx="501916" cy="323781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16</xdr:col>
      <xdr:colOff>438977</xdr:colOff>
      <xdr:row>11</xdr:row>
      <xdr:rowOff>157369</xdr:rowOff>
    </xdr:from>
    <xdr:to>
      <xdr:col>19</xdr:col>
      <xdr:colOff>8282</xdr:colOff>
      <xdr:row>13</xdr:row>
      <xdr:rowOff>24849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223A1FAA-3F1B-4C8B-A0DD-E99E0CEE2632}"/>
            </a:ext>
          </a:extLst>
        </xdr:cNvPr>
        <xdr:cNvSpPr/>
      </xdr:nvSpPr>
      <xdr:spPr>
        <a:xfrm>
          <a:off x="7537173" y="2368826"/>
          <a:ext cx="960783" cy="339588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14</xdr:col>
      <xdr:colOff>442301</xdr:colOff>
      <xdr:row>11</xdr:row>
      <xdr:rowOff>165651</xdr:rowOff>
    </xdr:from>
    <xdr:to>
      <xdr:col>16</xdr:col>
      <xdr:colOff>16564</xdr:colOff>
      <xdr:row>13</xdr:row>
      <xdr:rowOff>17324</xdr:rowOff>
    </xdr:to>
    <xdr:sp macro="" textlink="">
      <xdr:nvSpPr>
        <xdr:cNvPr id="29" name="四角形: 角を丸くする 28">
          <a:extLst>
            <a:ext uri="{FF2B5EF4-FFF2-40B4-BE49-F238E27FC236}">
              <a16:creationId xmlns:a16="http://schemas.microsoft.com/office/drawing/2014/main" id="{E7BAED32-B740-AA09-774A-1BF6BE51686F}"/>
            </a:ext>
          </a:extLst>
        </xdr:cNvPr>
        <xdr:cNvSpPr/>
      </xdr:nvSpPr>
      <xdr:spPr>
        <a:xfrm>
          <a:off x="6612844" y="2377108"/>
          <a:ext cx="501916" cy="323781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15</xdr:col>
      <xdr:colOff>438977</xdr:colOff>
      <xdr:row>9</xdr:row>
      <xdr:rowOff>152227</xdr:rowOff>
    </xdr:from>
    <xdr:to>
      <xdr:col>16</xdr:col>
      <xdr:colOff>463825</xdr:colOff>
      <xdr:row>11</xdr:row>
      <xdr:rowOff>8283</xdr:rowOff>
    </xdr:to>
    <xdr:sp macro="" textlink="">
      <xdr:nvSpPr>
        <xdr:cNvPr id="30" name="四角形: 角を丸くする 29">
          <a:extLst>
            <a:ext uri="{FF2B5EF4-FFF2-40B4-BE49-F238E27FC236}">
              <a16:creationId xmlns:a16="http://schemas.microsoft.com/office/drawing/2014/main" id="{AD15DE73-110D-F6D6-EFF1-6A31AF6581EB}"/>
            </a:ext>
          </a:extLst>
        </xdr:cNvPr>
        <xdr:cNvSpPr/>
      </xdr:nvSpPr>
      <xdr:spPr>
        <a:xfrm>
          <a:off x="7073347" y="1908140"/>
          <a:ext cx="488674" cy="31160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21</xdr:col>
      <xdr:colOff>447261</xdr:colOff>
      <xdr:row>9</xdr:row>
      <xdr:rowOff>152227</xdr:rowOff>
    </xdr:from>
    <xdr:to>
      <xdr:col>23</xdr:col>
      <xdr:colOff>8283</xdr:colOff>
      <xdr:row>11</xdr:row>
      <xdr:rowOff>8283</xdr:rowOff>
    </xdr:to>
    <xdr:sp macro="" textlink="">
      <xdr:nvSpPr>
        <xdr:cNvPr id="31" name="四角形: 角を丸くする 30">
          <a:extLst>
            <a:ext uri="{FF2B5EF4-FFF2-40B4-BE49-F238E27FC236}">
              <a16:creationId xmlns:a16="http://schemas.microsoft.com/office/drawing/2014/main" id="{0C30B315-E581-5FBB-9DB7-315FE1BF094B}"/>
            </a:ext>
          </a:extLst>
        </xdr:cNvPr>
        <xdr:cNvSpPr/>
      </xdr:nvSpPr>
      <xdr:spPr>
        <a:xfrm>
          <a:off x="9864587" y="1908140"/>
          <a:ext cx="488674" cy="31160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  <xdr:twoCellAnchor>
    <xdr:from>
      <xdr:col>3</xdr:col>
      <xdr:colOff>442299</xdr:colOff>
      <xdr:row>21</xdr:row>
      <xdr:rowOff>165652</xdr:rowOff>
    </xdr:from>
    <xdr:to>
      <xdr:col>11</xdr:col>
      <xdr:colOff>41412</xdr:colOff>
      <xdr:row>23</xdr:row>
      <xdr:rowOff>9042</xdr:rowOff>
    </xdr:to>
    <xdr:sp macro="" textlink="">
      <xdr:nvSpPr>
        <xdr:cNvPr id="33" name="四角形: 角を丸くする 32">
          <a:extLst>
            <a:ext uri="{FF2B5EF4-FFF2-40B4-BE49-F238E27FC236}">
              <a16:creationId xmlns:a16="http://schemas.microsoft.com/office/drawing/2014/main" id="{0D2A763A-646A-3EA7-53CC-0FD553CDE53E}"/>
            </a:ext>
          </a:extLst>
        </xdr:cNvPr>
        <xdr:cNvSpPr/>
      </xdr:nvSpPr>
      <xdr:spPr>
        <a:xfrm>
          <a:off x="1510756" y="4903304"/>
          <a:ext cx="3309721" cy="323781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7</xdr:col>
      <xdr:colOff>0</xdr:colOff>
      <xdr:row>7</xdr:row>
      <xdr:rowOff>121853</xdr:rowOff>
    </xdr:to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09DAEF21-E09B-49B9-967E-5A1D37374BE4}"/>
            </a:ext>
          </a:extLst>
        </xdr:cNvPr>
        <xdr:cNvSpPr/>
      </xdr:nvSpPr>
      <xdr:spPr>
        <a:xfrm>
          <a:off x="3139966" y="906517"/>
          <a:ext cx="275896" cy="246664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K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</a:t>
          </a:r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690B87D8-D94F-BA95-DEDB-F2247DCE14D3}"/>
            </a:ext>
          </a:extLst>
        </xdr:cNvPr>
        <xdr:cNvSpPr/>
      </xdr:nvSpPr>
      <xdr:spPr>
        <a:xfrm>
          <a:off x="561975" y="55245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1E67A740-F24D-8F47-1432-F5BE41D487A2}"/>
            </a:ext>
          </a:extLst>
        </xdr:cNvPr>
        <xdr:cNvSpPr/>
      </xdr:nvSpPr>
      <xdr:spPr>
        <a:xfrm>
          <a:off x="561975" y="104775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9</xdr:col>
      <xdr:colOff>0</xdr:colOff>
      <xdr:row>7</xdr:row>
      <xdr:rowOff>0</xdr:rowOff>
    </xdr:to>
    <xdr:cxnSp macro="">
      <xdr:nvCxnSpPr>
        <xdr:cNvPr id="29" name="コネクタ: カギ線 28">
          <a:extLst>
            <a:ext uri="{FF2B5EF4-FFF2-40B4-BE49-F238E27FC236}">
              <a16:creationId xmlns:a16="http://schemas.microsoft.com/office/drawing/2014/main" id="{50656FDC-F07E-4DE6-FB63-C4A0EA45DE86}"/>
            </a:ext>
          </a:extLst>
        </xdr:cNvPr>
        <xdr:cNvCxnSpPr>
          <a:cxnSpLocks/>
          <a:stCxn id="25" idx="3"/>
          <a:endCxn id="37" idx="1"/>
        </xdr:cNvCxnSpPr>
      </xdr:nvCxnSpPr>
      <xdr:spPr>
        <a:xfrm>
          <a:off x="2867025" y="676275"/>
          <a:ext cx="1104900" cy="24765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</xdr:row>
      <xdr:rowOff>0</xdr:rowOff>
    </xdr:from>
    <xdr:to>
      <xdr:col>9</xdr:col>
      <xdr:colOff>0</xdr:colOff>
      <xdr:row>9</xdr:row>
      <xdr:rowOff>0</xdr:rowOff>
    </xdr:to>
    <xdr:cxnSp macro="">
      <xdr:nvCxnSpPr>
        <xdr:cNvPr id="30" name="コネクタ: カギ線 29">
          <a:extLst>
            <a:ext uri="{FF2B5EF4-FFF2-40B4-BE49-F238E27FC236}">
              <a16:creationId xmlns:a16="http://schemas.microsoft.com/office/drawing/2014/main" id="{6A3D0E62-C98D-AE0B-A6B9-6885259A7BD3}"/>
            </a:ext>
          </a:extLst>
        </xdr:cNvPr>
        <xdr:cNvCxnSpPr>
          <a:cxnSpLocks/>
          <a:stCxn id="26" idx="3"/>
          <a:endCxn id="37" idx="1"/>
        </xdr:cNvCxnSpPr>
      </xdr:nvCxnSpPr>
      <xdr:spPr>
        <a:xfrm flipV="1">
          <a:off x="2867025" y="923925"/>
          <a:ext cx="1104900" cy="24765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6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93A716D9-ADDE-9916-53FC-84CC17D5152D}"/>
            </a:ext>
          </a:extLst>
        </xdr:cNvPr>
        <xdr:cNvSpPr/>
      </xdr:nvSpPr>
      <xdr:spPr>
        <a:xfrm>
          <a:off x="3971925" y="800100"/>
          <a:ext cx="220980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30</xdr:col>
      <xdr:colOff>38100</xdr:colOff>
      <xdr:row>1</xdr:row>
      <xdr:rowOff>285750</xdr:rowOff>
    </xdr:from>
    <xdr:to>
      <xdr:col>32</xdr:col>
      <xdr:colOff>219075</xdr:colOff>
      <xdr:row>5</xdr:row>
      <xdr:rowOff>114300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98430526-9BC9-3DC4-E7F8-1E6680E58BA8}"/>
            </a:ext>
          </a:extLst>
        </xdr:cNvPr>
        <xdr:cNvSpPr/>
      </xdr:nvSpPr>
      <xdr:spPr>
        <a:xfrm>
          <a:off x="9182100" y="409575"/>
          <a:ext cx="581025" cy="4857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15</xdr:col>
      <xdr:colOff>207284</xdr:colOff>
      <xdr:row>0</xdr:row>
      <xdr:rowOff>79930</xdr:rowOff>
    </xdr:from>
    <xdr:to>
      <xdr:col>20</xdr:col>
      <xdr:colOff>214766</xdr:colOff>
      <xdr:row>0</xdr:row>
      <xdr:rowOff>348064</xdr:rowOff>
    </xdr:to>
    <xdr:sp macro="" textlink="">
      <xdr:nvSpPr>
        <xdr:cNvPr id="3" name="四角形: 角を丸くする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1109DB-4E25-46EF-B90D-75A13C5D7E4F}"/>
            </a:ext>
          </a:extLst>
        </xdr:cNvPr>
        <xdr:cNvSpPr/>
      </xdr:nvSpPr>
      <xdr:spPr>
        <a:xfrm>
          <a:off x="5832047" y="79930"/>
          <a:ext cx="1386101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2</xdr:col>
      <xdr:colOff>124235</xdr:colOff>
      <xdr:row>0</xdr:row>
      <xdr:rowOff>70183</xdr:rowOff>
    </xdr:from>
    <xdr:to>
      <xdr:col>3</xdr:col>
      <xdr:colOff>568310</xdr:colOff>
      <xdr:row>0</xdr:row>
      <xdr:rowOff>348064</xdr:rowOff>
    </xdr:to>
    <xdr:sp macro="" textlink="">
      <xdr:nvSpPr>
        <xdr:cNvPr id="4" name="四角形: 角を丸くする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679BAB-5FB7-4E3B-B69F-94E4FD174EC1}"/>
            </a:ext>
          </a:extLst>
        </xdr:cNvPr>
        <xdr:cNvSpPr/>
      </xdr:nvSpPr>
      <xdr:spPr>
        <a:xfrm>
          <a:off x="465130" y="70183"/>
          <a:ext cx="664654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626925</xdr:colOff>
      <xdr:row>0</xdr:row>
      <xdr:rowOff>69310</xdr:rowOff>
    </xdr:from>
    <xdr:to>
      <xdr:col>3</xdr:col>
      <xdr:colOff>1286348</xdr:colOff>
      <xdr:row>0</xdr:row>
      <xdr:rowOff>348063</xdr:rowOff>
    </xdr:to>
    <xdr:sp macro="" textlink="">
      <xdr:nvSpPr>
        <xdr:cNvPr id="5" name="四角形: 角を丸くする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6B4C73-55A9-4F5E-9298-864C17C55BE1}"/>
            </a:ext>
          </a:extLst>
        </xdr:cNvPr>
        <xdr:cNvSpPr/>
      </xdr:nvSpPr>
      <xdr:spPr>
        <a:xfrm>
          <a:off x="1188399" y="69310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1315656</xdr:colOff>
      <xdr:row>0</xdr:row>
      <xdr:rowOff>69310</xdr:rowOff>
    </xdr:from>
    <xdr:to>
      <xdr:col>4</xdr:col>
      <xdr:colOff>94927</xdr:colOff>
      <xdr:row>0</xdr:row>
      <xdr:rowOff>348063</xdr:rowOff>
    </xdr:to>
    <xdr:sp macro="" textlink="">
      <xdr:nvSpPr>
        <xdr:cNvPr id="6" name="四角形: 角を丸くする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AAC93D-0418-40F2-99B8-1B094B87CB2A}"/>
            </a:ext>
          </a:extLst>
        </xdr:cNvPr>
        <xdr:cNvSpPr/>
      </xdr:nvSpPr>
      <xdr:spPr>
        <a:xfrm>
          <a:off x="1877130" y="69310"/>
          <a:ext cx="654192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4</xdr:col>
      <xdr:colOff>124235</xdr:colOff>
      <xdr:row>0</xdr:row>
      <xdr:rowOff>66261</xdr:rowOff>
    </xdr:from>
    <xdr:to>
      <xdr:col>6</xdr:col>
      <xdr:colOff>77565</xdr:colOff>
      <xdr:row>0</xdr:row>
      <xdr:rowOff>348064</xdr:rowOff>
    </xdr:to>
    <xdr:sp macro="" textlink="">
      <xdr:nvSpPr>
        <xdr:cNvPr id="7" name="四角形: 角を丸くする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DD425F4-1555-42F0-93C5-ED4064841E22}"/>
            </a:ext>
          </a:extLst>
        </xdr:cNvPr>
        <xdr:cNvSpPr/>
      </xdr:nvSpPr>
      <xdr:spPr>
        <a:xfrm>
          <a:off x="2559322" y="66261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11</xdr:col>
      <xdr:colOff>121846</xdr:colOff>
      <xdr:row>0</xdr:row>
      <xdr:rowOff>69310</xdr:rowOff>
    </xdr:from>
    <xdr:to>
      <xdr:col>13</xdr:col>
      <xdr:colOff>239586</xdr:colOff>
      <xdr:row>0</xdr:row>
      <xdr:rowOff>348064</xdr:rowOff>
    </xdr:to>
    <xdr:sp macro="" textlink="">
      <xdr:nvSpPr>
        <xdr:cNvPr id="8" name="四角形: 角を丸くする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B41AA80-F883-402C-B398-0C65C7385B8B}"/>
            </a:ext>
          </a:extLst>
        </xdr:cNvPr>
        <xdr:cNvSpPr/>
      </xdr:nvSpPr>
      <xdr:spPr>
        <a:xfrm>
          <a:off x="4643714" y="69310"/>
          <a:ext cx="669188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6</xdr:col>
      <xdr:colOff>106872</xdr:colOff>
      <xdr:row>0</xdr:row>
      <xdr:rowOff>82219</xdr:rowOff>
    </xdr:from>
    <xdr:to>
      <xdr:col>8</xdr:col>
      <xdr:colOff>221714</xdr:colOff>
      <xdr:row>0</xdr:row>
      <xdr:rowOff>348065</xdr:rowOff>
    </xdr:to>
    <xdr:sp macro="" textlink="">
      <xdr:nvSpPr>
        <xdr:cNvPr id="9" name="四角形: 角を丸くする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DD0BEDE-5154-42D6-9875-136DB793D5C8}"/>
            </a:ext>
          </a:extLst>
        </xdr:cNvPr>
        <xdr:cNvSpPr/>
      </xdr:nvSpPr>
      <xdr:spPr>
        <a:xfrm>
          <a:off x="3250122" y="82219"/>
          <a:ext cx="666289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251022</xdr:colOff>
      <xdr:row>0</xdr:row>
      <xdr:rowOff>82653</xdr:rowOff>
    </xdr:from>
    <xdr:to>
      <xdr:col>11</xdr:col>
      <xdr:colOff>92538</xdr:colOff>
      <xdr:row>0</xdr:row>
      <xdr:rowOff>348064</xdr:rowOff>
    </xdr:to>
    <xdr:sp macro="" textlink="">
      <xdr:nvSpPr>
        <xdr:cNvPr id="10" name="四角形: 角を丸くする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2C15A83-E8F2-46CC-BDBE-8E4EBD761BB3}"/>
            </a:ext>
          </a:extLst>
        </xdr:cNvPr>
        <xdr:cNvSpPr/>
      </xdr:nvSpPr>
      <xdr:spPr>
        <a:xfrm>
          <a:off x="3945719" y="82653"/>
          <a:ext cx="668687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1</xdr:rowOff>
    </xdr:from>
    <xdr:to>
      <xdr:col>7</xdr:col>
      <xdr:colOff>0</xdr:colOff>
      <xdr:row>8</xdr:row>
      <xdr:rowOff>0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624F6D6D-B17B-AC2B-94BC-621A7FBAB510}"/>
            </a:ext>
          </a:extLst>
        </xdr:cNvPr>
        <xdr:cNvSpPr/>
      </xdr:nvSpPr>
      <xdr:spPr>
        <a:xfrm>
          <a:off x="3139966" y="906518"/>
          <a:ext cx="275896" cy="249620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</a:t>
          </a:r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857CE69-3045-4D81-809F-382D2EDD97E4}"/>
            </a:ext>
          </a:extLst>
        </xdr:cNvPr>
        <xdr:cNvSpPr/>
      </xdr:nvSpPr>
      <xdr:spPr>
        <a:xfrm>
          <a:off x="561975" y="6572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61EE1D6-5B26-4660-BE25-832E73A648A7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E0ECFF71-7C85-4C44-A0CE-60BD79C5A908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</xdr:col>
      <xdr:colOff>0</xdr:colOff>
      <xdr:row>6</xdr:row>
      <xdr:rowOff>0</xdr:rowOff>
    </xdr:from>
    <xdr:to>
      <xdr:col>18</xdr:col>
      <xdr:colOff>0</xdr:colOff>
      <xdr:row>7</xdr:row>
      <xdr:rowOff>124809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DC2FC8B0-7346-5407-DC8C-1E6E1A149F52}"/>
            </a:ext>
          </a:extLst>
        </xdr:cNvPr>
        <xdr:cNvSpPr/>
      </xdr:nvSpPr>
      <xdr:spPr>
        <a:xfrm>
          <a:off x="3967655" y="906517"/>
          <a:ext cx="2483069" cy="24962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9</xdr:col>
      <xdr:colOff>0</xdr:colOff>
      <xdr:row>6</xdr:row>
      <xdr:rowOff>124810</xdr:rowOff>
    </xdr:to>
    <xdr:cxnSp macro="">
      <xdr:nvCxnSpPr>
        <xdr:cNvPr id="17" name="コネクタ: カギ線 16">
          <a:extLst>
            <a:ext uri="{FF2B5EF4-FFF2-40B4-BE49-F238E27FC236}">
              <a16:creationId xmlns:a16="http://schemas.microsoft.com/office/drawing/2014/main" id="{8DC3949E-C90F-B4FE-1609-B2639516D706}"/>
            </a:ext>
          </a:extLst>
        </xdr:cNvPr>
        <xdr:cNvCxnSpPr>
          <a:cxnSpLocks/>
          <a:stCxn id="2" idx="3"/>
          <a:endCxn id="16" idx="1"/>
        </xdr:cNvCxnSpPr>
      </xdr:nvCxnSpPr>
      <xdr:spPr>
        <a:xfrm>
          <a:off x="2864069" y="781707"/>
          <a:ext cx="1103586" cy="24962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151086</xdr:colOff>
      <xdr:row>10</xdr:row>
      <xdr:rowOff>0</xdr:rowOff>
    </xdr:from>
    <xdr:to>
      <xdr:col>5</xdr:col>
      <xdr:colOff>0</xdr:colOff>
      <xdr:row>12</xdr:row>
      <xdr:rowOff>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21ABBCC9-9617-248F-7316-69C87F40EE0E}"/>
            </a:ext>
          </a:extLst>
        </xdr:cNvPr>
        <xdr:cNvSpPr/>
      </xdr:nvSpPr>
      <xdr:spPr>
        <a:xfrm>
          <a:off x="2588172" y="1405759"/>
          <a:ext cx="275897" cy="24962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A9E76E67-BAE9-25A4-6E54-0B5DEB6F6870}"/>
            </a:ext>
          </a:extLst>
        </xdr:cNvPr>
        <xdr:cNvSpPr/>
      </xdr:nvSpPr>
      <xdr:spPr>
        <a:xfrm>
          <a:off x="3415862" y="1405759"/>
          <a:ext cx="275897" cy="24962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6</xdr:row>
      <xdr:rowOff>124810</xdr:rowOff>
    </xdr:from>
    <xdr:to>
      <xdr:col>9</xdr:col>
      <xdr:colOff>0</xdr:colOff>
      <xdr:row>11</xdr:row>
      <xdr:rowOff>0</xdr:rowOff>
    </xdr:to>
    <xdr:cxnSp macro="">
      <xdr:nvCxnSpPr>
        <xdr:cNvPr id="32" name="コネクタ: カギ線 31">
          <a:extLst>
            <a:ext uri="{FF2B5EF4-FFF2-40B4-BE49-F238E27FC236}">
              <a16:creationId xmlns:a16="http://schemas.microsoft.com/office/drawing/2014/main" id="{8BAE611C-66FF-83C3-C371-90D893E7E4CF}"/>
            </a:ext>
          </a:extLst>
        </xdr:cNvPr>
        <xdr:cNvCxnSpPr>
          <a:cxnSpLocks/>
          <a:stCxn id="30" idx="3"/>
          <a:endCxn id="16" idx="1"/>
        </xdr:cNvCxnSpPr>
      </xdr:nvCxnSpPr>
      <xdr:spPr>
        <a:xfrm flipV="1">
          <a:off x="2864069" y="1031327"/>
          <a:ext cx="1103586" cy="499242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10</xdr:row>
      <xdr:rowOff>0</xdr:rowOff>
    </xdr:from>
    <xdr:to>
      <xdr:col>6</xdr:col>
      <xdr:colOff>1</xdr:colOff>
      <xdr:row>12</xdr:row>
      <xdr:rowOff>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E763F349-548A-AC7B-3A68-99AD104B2EF1}"/>
            </a:ext>
          </a:extLst>
        </xdr:cNvPr>
        <xdr:cNvSpPr/>
      </xdr:nvSpPr>
      <xdr:spPr>
        <a:xfrm>
          <a:off x="2864069" y="1405759"/>
          <a:ext cx="275898" cy="249620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準</a:t>
          </a:r>
        </a:p>
      </xdr:txBody>
    </xdr:sp>
    <xdr:clientData/>
  </xdr:twoCellAnchor>
  <xdr:twoCellAnchor>
    <xdr:from>
      <xdr:col>5</xdr:col>
      <xdr:colOff>0</xdr:colOff>
      <xdr:row>9</xdr:row>
      <xdr:rowOff>1</xdr:rowOff>
    </xdr:from>
    <xdr:to>
      <xdr:col>7</xdr:col>
      <xdr:colOff>0</xdr:colOff>
      <xdr:row>11</xdr:row>
      <xdr:rowOff>0</xdr:rowOff>
    </xdr:to>
    <xdr:cxnSp macro="">
      <xdr:nvCxnSpPr>
        <xdr:cNvPr id="4" name="コネクタ: カギ線 3">
          <a:extLst>
            <a:ext uri="{FF2B5EF4-FFF2-40B4-BE49-F238E27FC236}">
              <a16:creationId xmlns:a16="http://schemas.microsoft.com/office/drawing/2014/main" id="{27D15868-A40C-44E4-A5BC-F2AF47DDE772}"/>
            </a:ext>
          </a:extLst>
        </xdr:cNvPr>
        <xdr:cNvCxnSpPr>
          <a:cxnSpLocks/>
          <a:stCxn id="3" idx="3"/>
        </xdr:cNvCxnSpPr>
      </xdr:nvCxnSpPr>
      <xdr:spPr>
        <a:xfrm>
          <a:off x="2864069" y="1280949"/>
          <a:ext cx="551793" cy="24962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0</xdr:rowOff>
    </xdr:from>
    <xdr:to>
      <xdr:col>7</xdr:col>
      <xdr:colOff>0</xdr:colOff>
      <xdr:row>13</xdr:row>
      <xdr:rowOff>0</xdr:rowOff>
    </xdr:to>
    <xdr:cxnSp macro="">
      <xdr:nvCxnSpPr>
        <xdr:cNvPr id="8" name="コネクタ: カギ線 7">
          <a:extLst>
            <a:ext uri="{FF2B5EF4-FFF2-40B4-BE49-F238E27FC236}">
              <a16:creationId xmlns:a16="http://schemas.microsoft.com/office/drawing/2014/main" id="{D9784D3D-03A9-47F1-A1ED-259ACAADE6A4}"/>
            </a:ext>
          </a:extLst>
        </xdr:cNvPr>
        <xdr:cNvCxnSpPr>
          <a:cxnSpLocks/>
          <a:stCxn id="7" idx="3"/>
        </xdr:cNvCxnSpPr>
      </xdr:nvCxnSpPr>
      <xdr:spPr>
        <a:xfrm flipV="1">
          <a:off x="2864069" y="1530569"/>
          <a:ext cx="551793" cy="249621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124810</xdr:rowOff>
    </xdr:from>
    <xdr:to>
      <xdr:col>18</xdr:col>
      <xdr:colOff>0</xdr:colOff>
      <xdr:row>12</xdr:row>
      <xdr:rowOff>0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A705E8C4-889D-4C1D-B0BB-250951BEE6CB}"/>
            </a:ext>
          </a:extLst>
        </xdr:cNvPr>
        <xdr:cNvSpPr/>
      </xdr:nvSpPr>
      <xdr:spPr>
        <a:xfrm>
          <a:off x="3967655" y="1405758"/>
          <a:ext cx="2483069" cy="249621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25</xdr:col>
      <xdr:colOff>0</xdr:colOff>
      <xdr:row>38</xdr:row>
      <xdr:rowOff>0</xdr:rowOff>
    </xdr:from>
    <xdr:to>
      <xdr:col>27</xdr:col>
      <xdr:colOff>29232</xdr:colOff>
      <xdr:row>40</xdr:row>
      <xdr:rowOff>91637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9AA01DA8-3BB4-4BD1-B3A6-70432609AFD1}"/>
            </a:ext>
          </a:extLst>
        </xdr:cNvPr>
        <xdr:cNvSpPr/>
      </xdr:nvSpPr>
      <xdr:spPr>
        <a:xfrm>
          <a:off x="8132379" y="4972707"/>
          <a:ext cx="581025" cy="4857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15</xdr:col>
      <xdr:colOff>132743</xdr:colOff>
      <xdr:row>0</xdr:row>
      <xdr:rowOff>55082</xdr:rowOff>
    </xdr:from>
    <xdr:to>
      <xdr:col>20</xdr:col>
      <xdr:colOff>140225</xdr:colOff>
      <xdr:row>0</xdr:row>
      <xdr:rowOff>323216</xdr:rowOff>
    </xdr:to>
    <xdr:sp macro="" textlink="">
      <xdr:nvSpPr>
        <xdr:cNvPr id="6" name="四角形: 角を丸くする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18C338-7B0E-4B82-AAA1-D999F7F42C8E}"/>
            </a:ext>
          </a:extLst>
        </xdr:cNvPr>
        <xdr:cNvSpPr/>
      </xdr:nvSpPr>
      <xdr:spPr>
        <a:xfrm>
          <a:off x="5731786" y="55082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2</xdr:col>
      <xdr:colOff>49694</xdr:colOff>
      <xdr:row>0</xdr:row>
      <xdr:rowOff>45335</xdr:rowOff>
    </xdr:from>
    <xdr:to>
      <xdr:col>3</xdr:col>
      <xdr:colOff>493769</xdr:colOff>
      <xdr:row>0</xdr:row>
      <xdr:rowOff>323216</xdr:rowOff>
    </xdr:to>
    <xdr:sp macro="" textlink="">
      <xdr:nvSpPr>
        <xdr:cNvPr id="9" name="四角形: 角を丸くする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F6432A-E2F8-4440-B065-CB04AD5BC648}"/>
            </a:ext>
          </a:extLst>
        </xdr:cNvPr>
        <xdr:cNvSpPr/>
      </xdr:nvSpPr>
      <xdr:spPr>
        <a:xfrm>
          <a:off x="389281" y="45335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552384</xdr:colOff>
      <xdr:row>0</xdr:row>
      <xdr:rowOff>44462</xdr:rowOff>
    </xdr:from>
    <xdr:to>
      <xdr:col>3</xdr:col>
      <xdr:colOff>1211807</xdr:colOff>
      <xdr:row>0</xdr:row>
      <xdr:rowOff>323215</xdr:rowOff>
    </xdr:to>
    <xdr:sp macro="" textlink="">
      <xdr:nvSpPr>
        <xdr:cNvPr id="10" name="四角形: 角を丸くする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88D540-082D-4FD1-9B59-4DECC4932159}"/>
            </a:ext>
          </a:extLst>
        </xdr:cNvPr>
        <xdr:cNvSpPr/>
      </xdr:nvSpPr>
      <xdr:spPr>
        <a:xfrm>
          <a:off x="1107319" y="44462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1241115</xdr:colOff>
      <xdr:row>0</xdr:row>
      <xdr:rowOff>44462</xdr:rowOff>
    </xdr:from>
    <xdr:to>
      <xdr:col>4</xdr:col>
      <xdr:colOff>20386</xdr:colOff>
      <xdr:row>0</xdr:row>
      <xdr:rowOff>323215</xdr:rowOff>
    </xdr:to>
    <xdr:sp macro="" textlink="">
      <xdr:nvSpPr>
        <xdr:cNvPr id="11" name="四角形: 角を丸くする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7EB41C-AC24-449C-A222-9B443281FDA4}"/>
            </a:ext>
          </a:extLst>
        </xdr:cNvPr>
        <xdr:cNvSpPr/>
      </xdr:nvSpPr>
      <xdr:spPr>
        <a:xfrm>
          <a:off x="1796050" y="44462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4</xdr:col>
      <xdr:colOff>49694</xdr:colOff>
      <xdr:row>0</xdr:row>
      <xdr:rowOff>41413</xdr:rowOff>
    </xdr:from>
    <xdr:to>
      <xdr:col>6</xdr:col>
      <xdr:colOff>3024</xdr:colOff>
      <xdr:row>0</xdr:row>
      <xdr:rowOff>323216</xdr:rowOff>
    </xdr:to>
    <xdr:sp macro="" textlink="">
      <xdr:nvSpPr>
        <xdr:cNvPr id="12" name="四角形: 角を丸くする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6A2E7B4-4747-4D5E-917A-35EFE9A0B067}"/>
            </a:ext>
          </a:extLst>
        </xdr:cNvPr>
        <xdr:cNvSpPr/>
      </xdr:nvSpPr>
      <xdr:spPr>
        <a:xfrm>
          <a:off x="2484781" y="41413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11</xdr:col>
      <xdr:colOff>47305</xdr:colOff>
      <xdr:row>0</xdr:row>
      <xdr:rowOff>44462</xdr:rowOff>
    </xdr:from>
    <xdr:to>
      <xdr:col>13</xdr:col>
      <xdr:colOff>165045</xdr:colOff>
      <xdr:row>0</xdr:row>
      <xdr:rowOff>323216</xdr:rowOff>
    </xdr:to>
    <xdr:sp macro="" textlink="">
      <xdr:nvSpPr>
        <xdr:cNvPr id="13" name="四角形: 角を丸くする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6135240-D27B-4537-8AF8-836DC50E3ADE}"/>
            </a:ext>
          </a:extLst>
        </xdr:cNvPr>
        <xdr:cNvSpPr/>
      </xdr:nvSpPr>
      <xdr:spPr>
        <a:xfrm>
          <a:off x="4553044" y="44462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6</xdr:col>
      <xdr:colOff>32331</xdr:colOff>
      <xdr:row>0</xdr:row>
      <xdr:rowOff>57371</xdr:rowOff>
    </xdr:from>
    <xdr:to>
      <xdr:col>8</xdr:col>
      <xdr:colOff>147173</xdr:colOff>
      <xdr:row>0</xdr:row>
      <xdr:rowOff>323217</xdr:rowOff>
    </xdr:to>
    <xdr:sp macro="" textlink="">
      <xdr:nvSpPr>
        <xdr:cNvPr id="14" name="四角形: 角を丸くする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41A77E8-D481-4D7F-A54C-864280583B98}"/>
            </a:ext>
          </a:extLst>
        </xdr:cNvPr>
        <xdr:cNvSpPr/>
      </xdr:nvSpPr>
      <xdr:spPr>
        <a:xfrm>
          <a:off x="3171440" y="57371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176481</xdr:colOff>
      <xdr:row>0</xdr:row>
      <xdr:rowOff>57805</xdr:rowOff>
    </xdr:from>
    <xdr:to>
      <xdr:col>11</xdr:col>
      <xdr:colOff>17997</xdr:colOff>
      <xdr:row>0</xdr:row>
      <xdr:rowOff>323216</xdr:rowOff>
    </xdr:to>
    <xdr:sp macro="" textlink="">
      <xdr:nvSpPr>
        <xdr:cNvPr id="15" name="四角形: 角を丸くする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8E46A23-7A43-4C39-BA28-CE29C7BB0F72}"/>
            </a:ext>
          </a:extLst>
        </xdr:cNvPr>
        <xdr:cNvSpPr/>
      </xdr:nvSpPr>
      <xdr:spPr>
        <a:xfrm>
          <a:off x="3862242" y="57805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1</xdr:rowOff>
    </xdr:from>
    <xdr:to>
      <xdr:col>7</xdr:col>
      <xdr:colOff>0</xdr:colOff>
      <xdr:row>8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F727EDAD-3E23-4409-9EE5-1EAEDA1E3DEB}"/>
            </a:ext>
          </a:extLst>
        </xdr:cNvPr>
        <xdr:cNvSpPr/>
      </xdr:nvSpPr>
      <xdr:spPr>
        <a:xfrm>
          <a:off x="3143250" y="904876"/>
          <a:ext cx="276225" cy="247649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B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決</a:t>
          </a:r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C2A582F4-6D60-4775-8435-F0FF548CAB01}"/>
            </a:ext>
          </a:extLst>
        </xdr:cNvPr>
        <xdr:cNvSpPr/>
      </xdr:nvSpPr>
      <xdr:spPr>
        <a:xfrm>
          <a:off x="561975" y="6572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453A942E-D54D-4D3B-A3EA-08E0CC85EE6D}"/>
            </a:ext>
          </a:extLst>
        </xdr:cNvPr>
        <xdr:cNvSpPr/>
      </xdr:nvSpPr>
      <xdr:spPr>
        <a:xfrm>
          <a:off x="561975" y="11525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91CA1B54-B2A7-4617-B0F9-E82D311DCADF}"/>
            </a:ext>
          </a:extLst>
        </xdr:cNvPr>
        <xdr:cNvSpPr/>
      </xdr:nvSpPr>
      <xdr:spPr>
        <a:xfrm>
          <a:off x="561975" y="1647825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</xdr:col>
      <xdr:colOff>0</xdr:colOff>
      <xdr:row>6</xdr:row>
      <xdr:rowOff>0</xdr:rowOff>
    </xdr:from>
    <xdr:to>
      <xdr:col>18</xdr:col>
      <xdr:colOff>0</xdr:colOff>
      <xdr:row>7</xdr:row>
      <xdr:rowOff>124809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B3BA2DD-B370-4A79-B36D-53678688C08C}"/>
            </a:ext>
          </a:extLst>
        </xdr:cNvPr>
        <xdr:cNvSpPr/>
      </xdr:nvSpPr>
      <xdr:spPr>
        <a:xfrm>
          <a:off x="3971925" y="904875"/>
          <a:ext cx="2486025" cy="248634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9</xdr:col>
      <xdr:colOff>0</xdr:colOff>
      <xdr:row>6</xdr:row>
      <xdr:rowOff>124810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12E8849B-0459-4003-BB79-E2C9C228471E}"/>
            </a:ext>
          </a:extLst>
        </xdr:cNvPr>
        <xdr:cNvCxnSpPr>
          <a:cxnSpLocks/>
          <a:stCxn id="19" idx="3"/>
          <a:endCxn id="22" idx="1"/>
        </xdr:cNvCxnSpPr>
      </xdr:nvCxnSpPr>
      <xdr:spPr>
        <a:xfrm>
          <a:off x="2867025" y="781050"/>
          <a:ext cx="1104900" cy="248635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151086</xdr:colOff>
      <xdr:row>10</xdr:row>
      <xdr:rowOff>0</xdr:rowOff>
    </xdr:from>
    <xdr:to>
      <xdr:col>5</xdr:col>
      <xdr:colOff>0</xdr:colOff>
      <xdr:row>12</xdr:row>
      <xdr:rowOff>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3016BAC9-1CE0-4A31-8EBC-65F894783AA7}"/>
            </a:ext>
          </a:extLst>
        </xdr:cNvPr>
        <xdr:cNvSpPr/>
      </xdr:nvSpPr>
      <xdr:spPr>
        <a:xfrm>
          <a:off x="2589486" y="1400175"/>
          <a:ext cx="277539" cy="24765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44FAB537-2D72-4D6E-9519-53BE18EEF301}"/>
            </a:ext>
          </a:extLst>
        </xdr:cNvPr>
        <xdr:cNvSpPr/>
      </xdr:nvSpPr>
      <xdr:spPr>
        <a:xfrm>
          <a:off x="3419475" y="1400175"/>
          <a:ext cx="276225" cy="247650"/>
        </a:xfrm>
        <a:prstGeom prst="rect">
          <a:avLst/>
        </a:prstGeom>
        <a:noFill/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0</xdr:colOff>
      <xdr:row>6</xdr:row>
      <xdr:rowOff>124810</xdr:rowOff>
    </xdr:from>
    <xdr:to>
      <xdr:col>9</xdr:col>
      <xdr:colOff>0</xdr:colOff>
      <xdr:row>11</xdr:row>
      <xdr:rowOff>0</xdr:rowOff>
    </xdr:to>
    <xdr:cxnSp macro="">
      <xdr:nvCxnSpPr>
        <xdr:cNvPr id="26" name="コネクタ: カギ線 25">
          <a:extLst>
            <a:ext uri="{FF2B5EF4-FFF2-40B4-BE49-F238E27FC236}">
              <a16:creationId xmlns:a16="http://schemas.microsoft.com/office/drawing/2014/main" id="{E9A95284-DBDC-480A-80DF-BF169F8F1D1B}"/>
            </a:ext>
          </a:extLst>
        </xdr:cNvPr>
        <xdr:cNvCxnSpPr>
          <a:cxnSpLocks/>
          <a:stCxn id="24" idx="3"/>
          <a:endCxn id="22" idx="1"/>
        </xdr:cNvCxnSpPr>
      </xdr:nvCxnSpPr>
      <xdr:spPr>
        <a:xfrm flipV="1">
          <a:off x="2867025" y="1029685"/>
          <a:ext cx="1104900" cy="494315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10</xdr:row>
      <xdr:rowOff>0</xdr:rowOff>
    </xdr:from>
    <xdr:to>
      <xdr:col>6</xdr:col>
      <xdr:colOff>1</xdr:colOff>
      <xdr:row>12</xdr:row>
      <xdr:rowOff>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70425D7E-46AB-47D1-83BF-7F1C7E6C45F7}"/>
            </a:ext>
          </a:extLst>
        </xdr:cNvPr>
        <xdr:cNvSpPr/>
      </xdr:nvSpPr>
      <xdr:spPr>
        <a:xfrm>
          <a:off x="2867025" y="1400175"/>
          <a:ext cx="276226" cy="247650"/>
        </a:xfrm>
        <a:prstGeom prst="rect">
          <a:avLst/>
        </a:prstGeom>
        <a:solidFill>
          <a:schemeClr val="bg1"/>
        </a:solidFill>
        <a:ln w="190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en-US" altLang="ja-JP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B</a:t>
          </a:r>
          <a:r>
            <a:rPr kumimoji="1" lang="ja-JP" altLang="en-US" sz="9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準</a:t>
          </a:r>
        </a:p>
      </xdr:txBody>
    </xdr:sp>
    <xdr:clientData/>
  </xdr:twoCellAnchor>
  <xdr:twoCellAnchor>
    <xdr:from>
      <xdr:col>5</xdr:col>
      <xdr:colOff>0</xdr:colOff>
      <xdr:row>9</xdr:row>
      <xdr:rowOff>1</xdr:rowOff>
    </xdr:from>
    <xdr:to>
      <xdr:col>7</xdr:col>
      <xdr:colOff>0</xdr:colOff>
      <xdr:row>11</xdr:row>
      <xdr:rowOff>0</xdr:rowOff>
    </xdr:to>
    <xdr:cxnSp macro="">
      <xdr:nvCxnSpPr>
        <xdr:cNvPr id="28" name="コネクタ: カギ線 27">
          <a:extLst>
            <a:ext uri="{FF2B5EF4-FFF2-40B4-BE49-F238E27FC236}">
              <a16:creationId xmlns:a16="http://schemas.microsoft.com/office/drawing/2014/main" id="{6A0405FA-070E-4A91-8A97-C970757C9674}"/>
            </a:ext>
          </a:extLst>
        </xdr:cNvPr>
        <xdr:cNvCxnSpPr>
          <a:cxnSpLocks/>
          <a:stCxn id="20" idx="3"/>
        </xdr:cNvCxnSpPr>
      </xdr:nvCxnSpPr>
      <xdr:spPr>
        <a:xfrm>
          <a:off x="2867025" y="1276351"/>
          <a:ext cx="552450" cy="247649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0</xdr:rowOff>
    </xdr:from>
    <xdr:to>
      <xdr:col>7</xdr:col>
      <xdr:colOff>0</xdr:colOff>
      <xdr:row>13</xdr:row>
      <xdr:rowOff>0</xdr:rowOff>
    </xdr:to>
    <xdr:cxnSp macro="">
      <xdr:nvCxnSpPr>
        <xdr:cNvPr id="29" name="コネクタ: カギ線 28">
          <a:extLst>
            <a:ext uri="{FF2B5EF4-FFF2-40B4-BE49-F238E27FC236}">
              <a16:creationId xmlns:a16="http://schemas.microsoft.com/office/drawing/2014/main" id="{7B3FA93D-1D35-4AC9-929A-088618579F68}"/>
            </a:ext>
          </a:extLst>
        </xdr:cNvPr>
        <xdr:cNvCxnSpPr>
          <a:cxnSpLocks/>
          <a:stCxn id="21" idx="3"/>
        </xdr:cNvCxnSpPr>
      </xdr:nvCxnSpPr>
      <xdr:spPr>
        <a:xfrm flipV="1">
          <a:off x="2867025" y="1524000"/>
          <a:ext cx="552450" cy="247650"/>
        </a:xfrm>
        <a:prstGeom prst="bentConnector3">
          <a:avLst>
            <a:gd name="adj1" fmla="val 50000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124810</xdr:rowOff>
    </xdr:from>
    <xdr:to>
      <xdr:col>18</xdr:col>
      <xdr:colOff>0</xdr:colOff>
      <xdr:row>12</xdr:row>
      <xdr:rowOff>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3E99C531-988C-4E11-9A26-0389346AC16D}"/>
            </a:ext>
          </a:extLst>
        </xdr:cNvPr>
        <xdr:cNvSpPr/>
      </xdr:nvSpPr>
      <xdr:spPr>
        <a:xfrm>
          <a:off x="3971925" y="1401160"/>
          <a:ext cx="2486025" cy="24666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27</xdr:col>
      <xdr:colOff>0</xdr:colOff>
      <xdr:row>1</xdr:row>
      <xdr:rowOff>0</xdr:rowOff>
    </xdr:from>
    <xdr:to>
      <xdr:col>29</xdr:col>
      <xdr:colOff>33338</xdr:colOff>
      <xdr:row>3</xdr:row>
      <xdr:rowOff>57150</xdr:rowOff>
    </xdr:to>
    <xdr:sp macro="" textlink="">
      <xdr:nvSpPr>
        <xdr:cNvPr id="32" name="四角形: 角を丸くする 31">
          <a:extLst>
            <a:ext uri="{FF2B5EF4-FFF2-40B4-BE49-F238E27FC236}">
              <a16:creationId xmlns:a16="http://schemas.microsoft.com/office/drawing/2014/main" id="{29EB9D8B-5C8E-4E22-926E-109464349CD0}"/>
            </a:ext>
          </a:extLst>
        </xdr:cNvPr>
        <xdr:cNvSpPr/>
      </xdr:nvSpPr>
      <xdr:spPr>
        <a:xfrm>
          <a:off x="9210675" y="123825"/>
          <a:ext cx="433388" cy="4857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5</xdr:col>
      <xdr:colOff>0</xdr:colOff>
      <xdr:row>21</xdr:row>
      <xdr:rowOff>0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4082F082-B637-4A83-820C-24FA2C2B79D9}"/>
            </a:ext>
          </a:extLst>
        </xdr:cNvPr>
        <xdr:cNvSpPr/>
      </xdr:nvSpPr>
      <xdr:spPr>
        <a:xfrm>
          <a:off x="561975" y="240030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0</xdr:colOff>
      <xdr:row>23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1E94E4D1-26B4-4AA3-BE08-CB6A9AD7597D}"/>
            </a:ext>
          </a:extLst>
        </xdr:cNvPr>
        <xdr:cNvSpPr/>
      </xdr:nvSpPr>
      <xdr:spPr>
        <a:xfrm>
          <a:off x="561975" y="2857500"/>
          <a:ext cx="2305050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19</xdr:row>
      <xdr:rowOff>0</xdr:rowOff>
    </xdr:from>
    <xdr:to>
      <xdr:col>16</xdr:col>
      <xdr:colOff>113109</xdr:colOff>
      <xdr:row>21</xdr:row>
      <xdr:rowOff>0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D0212CBC-28F8-456A-9566-237238804C79}"/>
            </a:ext>
          </a:extLst>
        </xdr:cNvPr>
        <xdr:cNvSpPr/>
      </xdr:nvSpPr>
      <xdr:spPr>
        <a:xfrm>
          <a:off x="3693318" y="2400300"/>
          <a:ext cx="2325291" cy="2476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273843</xdr:colOff>
      <xdr:row>22</xdr:row>
      <xdr:rowOff>107156</xdr:rowOff>
    </xdr:from>
    <xdr:to>
      <xdr:col>16</xdr:col>
      <xdr:colOff>113109</xdr:colOff>
      <xdr:row>25</xdr:row>
      <xdr:rowOff>0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DC40ADC3-87FD-463F-A06C-3EDA630588B1}"/>
            </a:ext>
          </a:extLst>
        </xdr:cNvPr>
        <xdr:cNvSpPr/>
      </xdr:nvSpPr>
      <xdr:spPr>
        <a:xfrm>
          <a:off x="3693318" y="2859881"/>
          <a:ext cx="2325291" cy="245269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endParaRPr kumimoji="1" lang="ja-JP" altLang="en-US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14</xdr:col>
      <xdr:colOff>240419</xdr:colOff>
      <xdr:row>0</xdr:row>
      <xdr:rowOff>38518</xdr:rowOff>
    </xdr:from>
    <xdr:to>
      <xdr:col>19</xdr:col>
      <xdr:colOff>247901</xdr:colOff>
      <xdr:row>0</xdr:row>
      <xdr:rowOff>306652</xdr:rowOff>
    </xdr:to>
    <xdr:sp macro="" textlink="">
      <xdr:nvSpPr>
        <xdr:cNvPr id="2" name="四角形: 角を丸くする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D9C746-6855-4BC4-8F35-2AE2D62376CF}"/>
            </a:ext>
          </a:extLst>
        </xdr:cNvPr>
        <xdr:cNvSpPr/>
      </xdr:nvSpPr>
      <xdr:spPr>
        <a:xfrm>
          <a:off x="5566136" y="38518"/>
          <a:ext cx="1374113" cy="26813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リーグ戦日程</a:t>
          </a:r>
        </a:p>
      </xdr:txBody>
    </xdr:sp>
    <xdr:clientData/>
  </xdr:twoCellAnchor>
  <xdr:twoCellAnchor>
    <xdr:from>
      <xdr:col>1</xdr:col>
      <xdr:colOff>157370</xdr:colOff>
      <xdr:row>0</xdr:row>
      <xdr:rowOff>28771</xdr:rowOff>
    </xdr:from>
    <xdr:to>
      <xdr:col>3</xdr:col>
      <xdr:colOff>328119</xdr:colOff>
      <xdr:row>0</xdr:row>
      <xdr:rowOff>306652</xdr:rowOff>
    </xdr:to>
    <xdr:sp macro="" textlink="">
      <xdr:nvSpPr>
        <xdr:cNvPr id="3" name="四角形: 角を丸くする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E7CE1F-781F-4723-A397-B316E9A60456}"/>
            </a:ext>
          </a:extLst>
        </xdr:cNvPr>
        <xdr:cNvSpPr/>
      </xdr:nvSpPr>
      <xdr:spPr>
        <a:xfrm>
          <a:off x="223631" y="28771"/>
          <a:ext cx="659423" cy="277881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 b="1"/>
            <a:t>日程表</a:t>
          </a:r>
        </a:p>
      </xdr:txBody>
    </xdr:sp>
    <xdr:clientData/>
  </xdr:twoCellAnchor>
  <xdr:twoCellAnchor>
    <xdr:from>
      <xdr:col>3</xdr:col>
      <xdr:colOff>386734</xdr:colOff>
      <xdr:row>0</xdr:row>
      <xdr:rowOff>27898</xdr:rowOff>
    </xdr:from>
    <xdr:to>
      <xdr:col>3</xdr:col>
      <xdr:colOff>1046157</xdr:colOff>
      <xdr:row>0</xdr:row>
      <xdr:rowOff>306651</xdr:rowOff>
    </xdr:to>
    <xdr:sp macro="" textlink="">
      <xdr:nvSpPr>
        <xdr:cNvPr id="4" name="四角形: 角を丸くする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1CEA9D-4AFB-4F9F-A660-CC86304D8F67}"/>
            </a:ext>
          </a:extLst>
        </xdr:cNvPr>
        <xdr:cNvSpPr/>
      </xdr:nvSpPr>
      <xdr:spPr>
        <a:xfrm>
          <a:off x="941669" y="27898"/>
          <a:ext cx="659423" cy="278753"/>
        </a:xfrm>
        <a:prstGeom prst="roundRect">
          <a:avLst/>
        </a:prstGeom>
        <a:solidFill>
          <a:srgbClr val="FFFF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KING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1075465</xdr:colOff>
      <xdr:row>0</xdr:row>
      <xdr:rowOff>27898</xdr:rowOff>
    </xdr:from>
    <xdr:to>
      <xdr:col>3</xdr:col>
      <xdr:colOff>1734888</xdr:colOff>
      <xdr:row>0</xdr:row>
      <xdr:rowOff>306651</xdr:rowOff>
    </xdr:to>
    <xdr:sp macro="" textlink="">
      <xdr:nvSpPr>
        <xdr:cNvPr id="5" name="四角形: 角を丸くする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CDF4CAE-507D-4EAC-9A61-FF97D792F9D9}"/>
            </a:ext>
          </a:extLst>
        </xdr:cNvPr>
        <xdr:cNvSpPr/>
      </xdr:nvSpPr>
      <xdr:spPr>
        <a:xfrm>
          <a:off x="1630400" y="27898"/>
          <a:ext cx="659423" cy="278753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3</xdr:col>
      <xdr:colOff>1764196</xdr:colOff>
      <xdr:row>0</xdr:row>
      <xdr:rowOff>24849</xdr:rowOff>
    </xdr:from>
    <xdr:to>
      <xdr:col>5</xdr:col>
      <xdr:colOff>110700</xdr:colOff>
      <xdr:row>0</xdr:row>
      <xdr:rowOff>306652</xdr:rowOff>
    </xdr:to>
    <xdr:sp macro="" textlink="">
      <xdr:nvSpPr>
        <xdr:cNvPr id="6" name="四角形: 角を丸くする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9CB0C91-D6B2-4391-80F7-8831DB3FCE8C}"/>
            </a:ext>
          </a:extLst>
        </xdr:cNvPr>
        <xdr:cNvSpPr/>
      </xdr:nvSpPr>
      <xdr:spPr>
        <a:xfrm>
          <a:off x="2319131" y="24849"/>
          <a:ext cx="657352" cy="28180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r>
            <a:rPr kumimoji="1" lang="ja-JP" altLang="en-US" sz="1200">
              <a:solidFill>
                <a:sysClr val="windowText" lastClr="000000"/>
              </a:solidFill>
            </a:rPr>
            <a:t>部</a:t>
          </a:r>
        </a:p>
      </xdr:txBody>
    </xdr:sp>
    <xdr:clientData/>
  </xdr:twoCellAnchor>
  <xdr:twoCellAnchor>
    <xdr:from>
      <xdr:col>10</xdr:col>
      <xdr:colOff>154981</xdr:colOff>
      <xdr:row>0</xdr:row>
      <xdr:rowOff>27898</xdr:rowOff>
    </xdr:from>
    <xdr:to>
      <xdr:col>12</xdr:col>
      <xdr:colOff>272721</xdr:colOff>
      <xdr:row>0</xdr:row>
      <xdr:rowOff>306652</xdr:rowOff>
    </xdr:to>
    <xdr:sp macro="" textlink="">
      <xdr:nvSpPr>
        <xdr:cNvPr id="7" name="四角形: 角を丸くする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D995FBC-9ADA-4206-8D60-C029035D71EC}"/>
            </a:ext>
          </a:extLst>
        </xdr:cNvPr>
        <xdr:cNvSpPr/>
      </xdr:nvSpPr>
      <xdr:spPr>
        <a:xfrm>
          <a:off x="4387394" y="27898"/>
          <a:ext cx="664392" cy="278754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女子</a:t>
          </a:r>
        </a:p>
      </xdr:txBody>
    </xdr:sp>
    <xdr:clientData/>
  </xdr:twoCellAnchor>
  <xdr:twoCellAnchor>
    <xdr:from>
      <xdr:col>5</xdr:col>
      <xdr:colOff>140007</xdr:colOff>
      <xdr:row>0</xdr:row>
      <xdr:rowOff>40807</xdr:rowOff>
    </xdr:from>
    <xdr:to>
      <xdr:col>7</xdr:col>
      <xdr:colOff>254849</xdr:colOff>
      <xdr:row>0</xdr:row>
      <xdr:rowOff>306653</xdr:rowOff>
    </xdr:to>
    <xdr:sp macro="" textlink="">
      <xdr:nvSpPr>
        <xdr:cNvPr id="8" name="四角形: 角を丸くする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A446D2-2996-4DD2-9F40-1A3A2D1974B5}"/>
            </a:ext>
          </a:extLst>
        </xdr:cNvPr>
        <xdr:cNvSpPr/>
      </xdr:nvSpPr>
      <xdr:spPr>
        <a:xfrm>
          <a:off x="3005790" y="40807"/>
          <a:ext cx="661494" cy="265846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1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10831</xdr:colOff>
      <xdr:row>0</xdr:row>
      <xdr:rowOff>41241</xdr:rowOff>
    </xdr:from>
    <xdr:to>
      <xdr:col>10</xdr:col>
      <xdr:colOff>125673</xdr:colOff>
      <xdr:row>0</xdr:row>
      <xdr:rowOff>306652</xdr:rowOff>
    </xdr:to>
    <xdr:sp macro="" textlink="">
      <xdr:nvSpPr>
        <xdr:cNvPr id="9" name="四角形: 角を丸くする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FD569A6-8C47-4F50-9D7F-D4C0BA6DF341}"/>
            </a:ext>
          </a:extLst>
        </xdr:cNvPr>
        <xdr:cNvSpPr/>
      </xdr:nvSpPr>
      <xdr:spPr>
        <a:xfrm>
          <a:off x="3696592" y="41241"/>
          <a:ext cx="661494" cy="265411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scene3d>
          <a:camera prst="orthographicFront"/>
          <a:lightRig rig="threePt" dir="t"/>
        </a:scene3d>
        <a:sp3d prstMaterial="plastic">
          <a:bevelT h="1270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</a:rPr>
            <a:t>実年</a:t>
          </a:r>
          <a:r>
            <a:rPr kumimoji="1" lang="en-US" altLang="ja-JP" sz="1200">
              <a:solidFill>
                <a:sysClr val="windowText" lastClr="000000"/>
              </a:solidFill>
            </a:rPr>
            <a:t>2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tjp-my.sharepoint.com/personal/takekawa_allied-telesis_co_jp/Documents/Q_take_out/priv/oyaji/&#30010;&#12477;&#36899;/26&#26149;&#22823;&#20250;/260320_taikai_results/taikai_main_260408.xlsx" TargetMode="External"/><Relationship Id="rId1" Type="http://schemas.openxmlformats.org/officeDocument/2006/relationships/externalLinkPath" Target="taikai_main_2604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日程(0322新)"/>
      <sheetName val="新日程(0322)"/>
      <sheetName val="新日程 (3 14)"/>
      <sheetName val="新日程(4・7)"/>
      <sheetName val="新日程"/>
      <sheetName val="新K"/>
      <sheetName val="新A"/>
      <sheetName val="新B"/>
      <sheetName val="新J"/>
      <sheetName val="新S"/>
      <sheetName val="新QL"/>
      <sheetName val="Team_MST"/>
      <sheetName val="抽選用"/>
      <sheetName val="SheetMap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4">
          <cell r="C4" t="str">
            <v>TNO</v>
          </cell>
          <cell r="D4" t="str">
            <v>チーム名</v>
          </cell>
          <cell r="E4" t="str">
            <v>部別work</v>
          </cell>
        </row>
        <row r="5">
          <cell r="C5" t="str">
            <v>Ka1</v>
          </cell>
          <cell r="D5" t="str">
            <v>山崎パワーズ</v>
          </cell>
          <cell r="E5" t="str">
            <v>キング</v>
          </cell>
        </row>
        <row r="6">
          <cell r="C6" t="str">
            <v>Ka2</v>
          </cell>
          <cell r="D6" t="str">
            <v>山崎ドリンカーズM</v>
          </cell>
          <cell r="E6" t="str">
            <v>キング</v>
          </cell>
        </row>
        <row r="7">
          <cell r="C7" t="str">
            <v>Ka3</v>
          </cell>
          <cell r="D7" t="str">
            <v>ホリデーズ</v>
          </cell>
          <cell r="E7" t="str">
            <v>キング</v>
          </cell>
        </row>
        <row r="8">
          <cell r="C8" t="str">
            <v>Ka4</v>
          </cell>
          <cell r="D8" t="str">
            <v>木曽ソフト</v>
          </cell>
          <cell r="E8" t="str">
            <v>キング</v>
          </cell>
        </row>
        <row r="9">
          <cell r="C9" t="str">
            <v>Kb1</v>
          </cell>
          <cell r="D9" t="str">
            <v>山崎エイトロマンス</v>
          </cell>
          <cell r="E9" t="str">
            <v>キング</v>
          </cell>
        </row>
        <row r="10">
          <cell r="C10" t="str">
            <v>Kb2</v>
          </cell>
          <cell r="D10" t="str">
            <v>見晴らしの丘のナウシカ</v>
          </cell>
          <cell r="E10" t="str">
            <v>キング</v>
          </cell>
        </row>
        <row r="11">
          <cell r="C11" t="str">
            <v>Kb3</v>
          </cell>
          <cell r="D11" t="str">
            <v>丸山ソフト</v>
          </cell>
          <cell r="E11" t="str">
            <v>キング</v>
          </cell>
        </row>
        <row r="12">
          <cell r="C12" t="str">
            <v>Kb4</v>
          </cell>
          <cell r="D12" t="str">
            <v>サンダース</v>
          </cell>
          <cell r="E12" t="str">
            <v>キング</v>
          </cell>
        </row>
        <row r="13">
          <cell r="C13" t="str">
            <v>Aa1</v>
          </cell>
          <cell r="D13" t="str">
            <v>沼町内会ソフト</v>
          </cell>
          <cell r="E13" t="str">
            <v>男子1部</v>
          </cell>
        </row>
        <row r="14">
          <cell r="C14" t="str">
            <v>Aa2</v>
          </cell>
          <cell r="D14" t="str">
            <v>ドリンカーズL</v>
          </cell>
          <cell r="E14" t="str">
            <v>男子1部</v>
          </cell>
        </row>
        <row r="15">
          <cell r="C15" t="str">
            <v>Aa3</v>
          </cell>
          <cell r="D15" t="str">
            <v>なるせパパーズS</v>
          </cell>
          <cell r="E15" t="str">
            <v>男子1部</v>
          </cell>
        </row>
        <row r="16">
          <cell r="C16" t="str">
            <v>Aa4</v>
          </cell>
          <cell r="D16" t="str">
            <v>サザンストリーム</v>
          </cell>
          <cell r="E16" t="str">
            <v>男子1部</v>
          </cell>
        </row>
        <row r="17">
          <cell r="C17" t="str">
            <v>Ab1</v>
          </cell>
          <cell r="D17" t="str">
            <v>山崎ドリンカーズ</v>
          </cell>
          <cell r="E17" t="str">
            <v>男子1部</v>
          </cell>
        </row>
        <row r="18">
          <cell r="C18" t="str">
            <v>Ab2</v>
          </cell>
          <cell r="D18" t="str">
            <v>森野ドリマーズ</v>
          </cell>
          <cell r="E18" t="str">
            <v>男子1部</v>
          </cell>
        </row>
        <row r="19">
          <cell r="C19" t="str">
            <v>Ab3</v>
          </cell>
          <cell r="D19" t="str">
            <v>オール南</v>
          </cell>
          <cell r="E19" t="str">
            <v>男子1部</v>
          </cell>
        </row>
        <row r="20">
          <cell r="C20" t="str">
            <v>Ab4</v>
          </cell>
          <cell r="D20" t="str">
            <v>なるせパパーズ</v>
          </cell>
          <cell r="E20" t="str">
            <v>男子1部</v>
          </cell>
        </row>
        <row r="21">
          <cell r="C21" t="str">
            <v>Ac1</v>
          </cell>
          <cell r="D21" t="str">
            <v>協栄</v>
          </cell>
          <cell r="E21" t="str">
            <v>男子1部</v>
          </cell>
        </row>
        <row r="22">
          <cell r="C22" t="str">
            <v>Ac2</v>
          </cell>
          <cell r="D22" t="str">
            <v>つくし野フューチャーズ</v>
          </cell>
          <cell r="E22" t="str">
            <v>男子1部</v>
          </cell>
        </row>
        <row r="23">
          <cell r="C23" t="str">
            <v>Ac3</v>
          </cell>
          <cell r="D23" t="str">
            <v>馬場ソフト</v>
          </cell>
          <cell r="E23" t="str">
            <v>男子1部</v>
          </cell>
        </row>
        <row r="24">
          <cell r="C24" t="str">
            <v>Ac4</v>
          </cell>
          <cell r="D24" t="str">
            <v>フレンズ</v>
          </cell>
          <cell r="E24" t="str">
            <v>男子1部</v>
          </cell>
        </row>
        <row r="25">
          <cell r="C25" t="str">
            <v>Ba1</v>
          </cell>
          <cell r="D25" t="str">
            <v>メイプルズ</v>
          </cell>
          <cell r="E25" t="str">
            <v>男子2部</v>
          </cell>
        </row>
        <row r="26">
          <cell r="C26" t="str">
            <v>Ba2</v>
          </cell>
          <cell r="D26" t="str">
            <v>南つくし野ソフト</v>
          </cell>
          <cell r="E26" t="str">
            <v>男子2部</v>
          </cell>
        </row>
        <row r="27">
          <cell r="C27" t="str">
            <v>Ba3</v>
          </cell>
          <cell r="D27" t="str">
            <v>まろや</v>
          </cell>
          <cell r="E27" t="str">
            <v>男子2部</v>
          </cell>
        </row>
        <row r="28">
          <cell r="C28" t="str">
            <v>Ba4</v>
          </cell>
          <cell r="D28" t="str">
            <v>ゼルコバ</v>
          </cell>
          <cell r="E28" t="str">
            <v>男子2部</v>
          </cell>
        </row>
        <row r="29">
          <cell r="C29" t="str">
            <v>Bb1</v>
          </cell>
          <cell r="D29" t="str">
            <v>AM1</v>
          </cell>
          <cell r="E29" t="str">
            <v>男子2部</v>
          </cell>
        </row>
        <row r="30">
          <cell r="C30" t="str">
            <v>Bb2</v>
          </cell>
          <cell r="D30" t="str">
            <v>フライデーズ</v>
          </cell>
          <cell r="E30" t="str">
            <v>男子2部</v>
          </cell>
        </row>
        <row r="31">
          <cell r="C31" t="str">
            <v>Bb3</v>
          </cell>
          <cell r="D31" t="str">
            <v>忠生自然ソフト</v>
          </cell>
          <cell r="E31" t="str">
            <v>男子2部</v>
          </cell>
        </row>
        <row r="32">
          <cell r="C32" t="str">
            <v>Bc1</v>
          </cell>
          <cell r="D32" t="str">
            <v>見晴らしの丘のナウシカkz</v>
          </cell>
          <cell r="E32" t="str">
            <v>男子2部</v>
          </cell>
        </row>
        <row r="33">
          <cell r="C33" t="str">
            <v>Bc2</v>
          </cell>
          <cell r="D33" t="str">
            <v>三ツ目ソフト</v>
          </cell>
          <cell r="E33" t="str">
            <v>男子2部</v>
          </cell>
        </row>
        <row r="34">
          <cell r="C34" t="str">
            <v>Bc3</v>
          </cell>
          <cell r="D34" t="str">
            <v>山崎ダンディーズ</v>
          </cell>
          <cell r="E34" t="str">
            <v>男子2部</v>
          </cell>
        </row>
        <row r="35">
          <cell r="C35" t="str">
            <v>Ja1</v>
          </cell>
          <cell r="D35" t="str">
            <v>成瀬アストロズ</v>
          </cell>
          <cell r="E35" t="str">
            <v>実年1部</v>
          </cell>
        </row>
        <row r="36">
          <cell r="C36" t="str">
            <v>Ja2</v>
          </cell>
          <cell r="D36" t="str">
            <v>山崎ドリンカーズMJ</v>
          </cell>
          <cell r="E36" t="str">
            <v>実年1部</v>
          </cell>
        </row>
        <row r="37">
          <cell r="C37" t="str">
            <v>Ja3</v>
          </cell>
          <cell r="D37" t="str">
            <v>RED・40's</v>
          </cell>
          <cell r="E37" t="str">
            <v>実年1部</v>
          </cell>
        </row>
        <row r="38">
          <cell r="C38" t="str">
            <v>Jb1</v>
          </cell>
          <cell r="D38" t="str">
            <v>サザンストリームフォーエバー</v>
          </cell>
          <cell r="E38" t="str">
            <v>実年1部</v>
          </cell>
        </row>
        <row r="39">
          <cell r="C39" t="str">
            <v>Jb2</v>
          </cell>
          <cell r="D39" t="str">
            <v>町田メイツJ</v>
          </cell>
          <cell r="E39" t="str">
            <v>実年1部</v>
          </cell>
        </row>
        <row r="40">
          <cell r="C40" t="str">
            <v>Jb3</v>
          </cell>
          <cell r="D40" t="str">
            <v>山崎HEARTZ</v>
          </cell>
          <cell r="E40" t="str">
            <v>実年1部</v>
          </cell>
        </row>
        <row r="41">
          <cell r="C41" t="str">
            <v>Sa1</v>
          </cell>
          <cell r="D41" t="str">
            <v>フレンズF</v>
          </cell>
          <cell r="E41" t="str">
            <v>実年2部</v>
          </cell>
        </row>
        <row r="42">
          <cell r="C42" t="str">
            <v>Sa2</v>
          </cell>
          <cell r="D42" t="str">
            <v>南三小J</v>
          </cell>
          <cell r="E42" t="str">
            <v>実年2部</v>
          </cell>
        </row>
        <row r="43">
          <cell r="C43" t="str">
            <v>Sa3</v>
          </cell>
          <cell r="D43" t="str">
            <v>忠生スターズ</v>
          </cell>
          <cell r="E43" t="str">
            <v>実年2部</v>
          </cell>
        </row>
        <row r="44">
          <cell r="C44" t="str">
            <v>Sa4</v>
          </cell>
          <cell r="D44" t="str">
            <v>丸山シニア</v>
          </cell>
          <cell r="E44" t="str">
            <v>実年2部</v>
          </cell>
        </row>
        <row r="45">
          <cell r="C45" t="str">
            <v>Sb1</v>
          </cell>
          <cell r="D45" t="str">
            <v>モンスターズ</v>
          </cell>
          <cell r="E45" t="str">
            <v>実年2部</v>
          </cell>
        </row>
        <row r="46">
          <cell r="C46" t="str">
            <v>Sb2</v>
          </cell>
          <cell r="D46" t="str">
            <v>なるせキッズ</v>
          </cell>
          <cell r="E46" t="str">
            <v>実年2部</v>
          </cell>
        </row>
        <row r="47">
          <cell r="C47" t="str">
            <v>Sb3</v>
          </cell>
          <cell r="D47" t="str">
            <v>七国山SC</v>
          </cell>
          <cell r="E47" t="str">
            <v>実年2部</v>
          </cell>
        </row>
        <row r="48">
          <cell r="C48" t="str">
            <v>Sc1</v>
          </cell>
          <cell r="D48" t="str">
            <v>中原ベガサスS</v>
          </cell>
          <cell r="E48" t="str">
            <v>実年2部</v>
          </cell>
        </row>
        <row r="49">
          <cell r="C49" t="str">
            <v>Sc2</v>
          </cell>
          <cell r="D49" t="str">
            <v>Y・WAIS</v>
          </cell>
          <cell r="E49" t="str">
            <v>実年2部</v>
          </cell>
        </row>
        <row r="50">
          <cell r="C50" t="str">
            <v>Sc3</v>
          </cell>
          <cell r="D50" t="str">
            <v>南つくし野シルバースターズ</v>
          </cell>
          <cell r="E50" t="str">
            <v>実年2部</v>
          </cell>
        </row>
        <row r="51">
          <cell r="C51" t="str">
            <v>Qa1</v>
          </cell>
          <cell r="D51" t="str">
            <v>ファンキーロッキー</v>
          </cell>
          <cell r="E51" t="str">
            <v>クイーン</v>
          </cell>
        </row>
        <row r="52">
          <cell r="C52" t="str">
            <v>Qa2</v>
          </cell>
          <cell r="D52" t="str">
            <v>櫻組</v>
          </cell>
          <cell r="E52" t="str">
            <v>クイーン</v>
          </cell>
        </row>
        <row r="53">
          <cell r="C53" t="str">
            <v>Qa3</v>
          </cell>
          <cell r="D53" t="str">
            <v>旭町グリーンフレンズ</v>
          </cell>
          <cell r="E53" t="str">
            <v>クイーン</v>
          </cell>
        </row>
        <row r="54">
          <cell r="C54" t="str">
            <v>Qa4</v>
          </cell>
          <cell r="D54" t="str">
            <v>レッドフォックス</v>
          </cell>
          <cell r="E54" t="str">
            <v>クイーン</v>
          </cell>
        </row>
        <row r="55">
          <cell r="C55" t="str">
            <v>La1</v>
          </cell>
          <cell r="D55" t="str">
            <v>ひまっきーず</v>
          </cell>
          <cell r="E55" t="str">
            <v>女子1部</v>
          </cell>
        </row>
        <row r="56">
          <cell r="C56" t="str">
            <v>La2</v>
          </cell>
          <cell r="D56" t="str">
            <v>レディファイターズ</v>
          </cell>
          <cell r="E56" t="str">
            <v>女子1部</v>
          </cell>
        </row>
        <row r="57">
          <cell r="C57" t="str">
            <v>La3</v>
          </cell>
          <cell r="D57" t="str">
            <v>ワンダフルマザーズ</v>
          </cell>
          <cell r="E57" t="str">
            <v>女子1部</v>
          </cell>
        </row>
        <row r="58">
          <cell r="C58" t="str">
            <v>Kz1</v>
          </cell>
          <cell r="D58" t="str">
            <v>中原ベガサスS</v>
          </cell>
          <cell r="E58" t="str">
            <v>キング</v>
          </cell>
        </row>
        <row r="59">
          <cell r="C59" t="str">
            <v>Az1</v>
          </cell>
          <cell r="D59" t="str">
            <v>Y・WAIS</v>
          </cell>
          <cell r="E59" t="str">
            <v>男子1部</v>
          </cell>
        </row>
        <row r="60">
          <cell r="C60" t="str">
            <v>Bz1</v>
          </cell>
          <cell r="D60" t="str">
            <v>南つくし野シルバースターズ</v>
          </cell>
          <cell r="E60" t="str">
            <v>男子2部</v>
          </cell>
        </row>
        <row r="61">
          <cell r="C61" t="str">
            <v>Jz1</v>
          </cell>
          <cell r="D61" t="str">
            <v>ファンキーロッキー</v>
          </cell>
          <cell r="E61" t="str">
            <v>実年1部</v>
          </cell>
        </row>
        <row r="62">
          <cell r="C62" t="str">
            <v>Sz1</v>
          </cell>
          <cell r="D62" t="str">
            <v>櫻組</v>
          </cell>
          <cell r="E62" t="str">
            <v>実年2部</v>
          </cell>
        </row>
        <row r="63">
          <cell r="C63" t="str">
            <v>Qz1</v>
          </cell>
          <cell r="D63" t="str">
            <v>旭町グリーンフレンズ</v>
          </cell>
          <cell r="E63" t="str">
            <v>クイーン</v>
          </cell>
        </row>
        <row r="64">
          <cell r="C64" t="str">
            <v>Lz1</v>
          </cell>
          <cell r="D64" t="str">
            <v>レッドフォックス</v>
          </cell>
          <cell r="E64" t="str">
            <v>女子1部</v>
          </cell>
        </row>
      </sheetData>
      <sheetData sheetId="12">
        <row r="2">
          <cell r="H2" t="str">
            <v>Kb3</v>
          </cell>
          <cell r="I2" t="str">
            <v>丸山ソフト</v>
          </cell>
          <cell r="L2">
            <v>1</v>
          </cell>
          <cell r="M2" t="str">
            <v>Ka1</v>
          </cell>
        </row>
        <row r="3">
          <cell r="H3" t="str">
            <v>Kb2</v>
          </cell>
          <cell r="I3" t="str">
            <v>見晴らしの丘のナウシカ</v>
          </cell>
          <cell r="L3">
            <v>2</v>
          </cell>
          <cell r="M3" t="str">
            <v>Ka2</v>
          </cell>
        </row>
        <row r="4">
          <cell r="H4" t="str">
            <v>Ka3</v>
          </cell>
          <cell r="I4" t="str">
            <v>ホリデーズ</v>
          </cell>
          <cell r="L4">
            <v>3</v>
          </cell>
          <cell r="M4" t="str">
            <v>Ka3</v>
          </cell>
        </row>
        <row r="5">
          <cell r="H5" t="str">
            <v>Kb1</v>
          </cell>
          <cell r="I5" t="str">
            <v>山崎エイトロマンス</v>
          </cell>
          <cell r="L5">
            <v>4</v>
          </cell>
          <cell r="M5" t="str">
            <v>Ka4</v>
          </cell>
        </row>
        <row r="6">
          <cell r="H6" t="str">
            <v>Kb4</v>
          </cell>
          <cell r="I6" t="str">
            <v>サンダース</v>
          </cell>
          <cell r="L6">
            <v>5</v>
          </cell>
          <cell r="M6" t="str">
            <v>Kb1</v>
          </cell>
        </row>
        <row r="7">
          <cell r="H7" t="str">
            <v>Ka1</v>
          </cell>
          <cell r="I7" t="str">
            <v>山崎パワーズ</v>
          </cell>
          <cell r="L7">
            <v>6</v>
          </cell>
          <cell r="M7" t="str">
            <v>Kb2</v>
          </cell>
        </row>
        <row r="8">
          <cell r="H8" t="str">
            <v>Ka4</v>
          </cell>
          <cell r="I8" t="str">
            <v>木曽ソフト</v>
          </cell>
          <cell r="L8">
            <v>7</v>
          </cell>
          <cell r="M8" t="str">
            <v>Kb3</v>
          </cell>
        </row>
        <row r="9">
          <cell r="H9" t="str">
            <v>Ka2</v>
          </cell>
          <cell r="I9" t="str">
            <v>山崎ドリンカーズM</v>
          </cell>
          <cell r="L9">
            <v>8</v>
          </cell>
          <cell r="M9" t="str">
            <v>Kb4</v>
          </cell>
        </row>
        <row r="10">
          <cell r="H10" t="str">
            <v>Ac4</v>
          </cell>
          <cell r="I10" t="str">
            <v>フレンズ</v>
          </cell>
          <cell r="L10">
            <v>1</v>
          </cell>
          <cell r="M10" t="str">
            <v>Aa1</v>
          </cell>
        </row>
        <row r="11">
          <cell r="H11" t="str">
            <v>Aa2</v>
          </cell>
          <cell r="I11" t="str">
            <v>ドリンカーズL</v>
          </cell>
          <cell r="L11">
            <v>2</v>
          </cell>
          <cell r="M11" t="str">
            <v>Aa2</v>
          </cell>
        </row>
        <row r="12">
          <cell r="H12" t="str">
            <v>Aa1</v>
          </cell>
          <cell r="I12" t="str">
            <v>沼町内会ソフト</v>
          </cell>
          <cell r="L12">
            <v>3</v>
          </cell>
          <cell r="M12" t="str">
            <v>Aa3</v>
          </cell>
        </row>
        <row r="13">
          <cell r="H13" t="str">
            <v>Aa4</v>
          </cell>
          <cell r="I13" t="str">
            <v>サザンストリーム</v>
          </cell>
          <cell r="L13">
            <v>4</v>
          </cell>
          <cell r="M13" t="str">
            <v>Aa4</v>
          </cell>
        </row>
        <row r="14">
          <cell r="H14" t="str">
            <v>Ab2</v>
          </cell>
          <cell r="I14" t="str">
            <v>森野ドリマーズ</v>
          </cell>
          <cell r="L14">
            <v>5</v>
          </cell>
          <cell r="M14" t="str">
            <v>Ab1</v>
          </cell>
        </row>
        <row r="15">
          <cell r="H15" t="str">
            <v>Ab4</v>
          </cell>
          <cell r="I15" t="str">
            <v>なるせパパーズ</v>
          </cell>
          <cell r="L15">
            <v>6</v>
          </cell>
          <cell r="M15" t="str">
            <v>Ab2</v>
          </cell>
        </row>
        <row r="16">
          <cell r="H16" t="str">
            <v>Aa3</v>
          </cell>
          <cell r="I16" t="str">
            <v>なるせパパーズS</v>
          </cell>
          <cell r="L16">
            <v>7</v>
          </cell>
          <cell r="M16" t="str">
            <v>Ab3</v>
          </cell>
        </row>
        <row r="17">
          <cell r="H17" t="str">
            <v>Ac2</v>
          </cell>
          <cell r="I17" t="str">
            <v>つくし野フューチャーズ</v>
          </cell>
          <cell r="L17">
            <v>8</v>
          </cell>
          <cell r="M17" t="str">
            <v>Ab4</v>
          </cell>
        </row>
        <row r="18">
          <cell r="H18" t="str">
            <v>Ac3</v>
          </cell>
          <cell r="I18" t="str">
            <v>馬場ソフト</v>
          </cell>
          <cell r="L18">
            <v>9</v>
          </cell>
          <cell r="M18" t="str">
            <v>Ac1</v>
          </cell>
        </row>
        <row r="19">
          <cell r="H19" t="str">
            <v>Ab1</v>
          </cell>
          <cell r="I19" t="str">
            <v>山崎ドリンカーズ</v>
          </cell>
          <cell r="L19">
            <v>10</v>
          </cell>
          <cell r="M19" t="str">
            <v>Ac2</v>
          </cell>
        </row>
        <row r="20">
          <cell r="H20" t="str">
            <v>Ac1</v>
          </cell>
          <cell r="I20" t="str">
            <v>協栄</v>
          </cell>
          <cell r="L20">
            <v>11</v>
          </cell>
          <cell r="M20" t="str">
            <v>Ac3</v>
          </cell>
        </row>
        <row r="21">
          <cell r="H21" t="str">
            <v>Ab3</v>
          </cell>
          <cell r="I21" t="str">
            <v>オール南</v>
          </cell>
          <cell r="L21">
            <v>12</v>
          </cell>
          <cell r="M21" t="str">
            <v>Ac4</v>
          </cell>
        </row>
        <row r="22">
          <cell r="H22" t="str">
            <v/>
          </cell>
          <cell r="M22" t="str">
            <v xml:space="preserve"> </v>
          </cell>
        </row>
        <row r="23">
          <cell r="H23" t="str">
            <v/>
          </cell>
          <cell r="M23" t="str">
            <v xml:space="preserve"> </v>
          </cell>
        </row>
        <row r="24">
          <cell r="H24" t="str">
            <v/>
          </cell>
          <cell r="M24" t="str">
            <v xml:space="preserve"> </v>
          </cell>
        </row>
        <row r="25">
          <cell r="H25" t="str">
            <v>Ba1</v>
          </cell>
          <cell r="I25" t="str">
            <v>メイプルズ</v>
          </cell>
          <cell r="L25">
            <v>1</v>
          </cell>
          <cell r="M25" t="str">
            <v>Ba1</v>
          </cell>
        </row>
        <row r="26">
          <cell r="H26" t="str">
            <v>Bb1</v>
          </cell>
          <cell r="I26" t="str">
            <v>AM1</v>
          </cell>
          <cell r="L26">
            <v>2</v>
          </cell>
          <cell r="M26" t="str">
            <v>Ba2</v>
          </cell>
        </row>
        <row r="27">
          <cell r="H27" t="str">
            <v>Ba2</v>
          </cell>
          <cell r="I27" t="str">
            <v>南つくし野ソフト</v>
          </cell>
          <cell r="L27">
            <v>3</v>
          </cell>
          <cell r="M27" t="str">
            <v>Ba3</v>
          </cell>
        </row>
        <row r="28">
          <cell r="H28" t="str">
            <v>Bc3</v>
          </cell>
          <cell r="I28" t="str">
            <v>山崎ダンディーズ</v>
          </cell>
          <cell r="L28">
            <v>4</v>
          </cell>
          <cell r="M28" t="str">
            <v>Ba4</v>
          </cell>
        </row>
        <row r="29">
          <cell r="H29" t="str">
            <v>Bb3</v>
          </cell>
          <cell r="I29" t="str">
            <v>忠生自然ソフト</v>
          </cell>
          <cell r="L29">
            <v>5</v>
          </cell>
          <cell r="M29" t="str">
            <v>Bb1</v>
          </cell>
        </row>
        <row r="30">
          <cell r="H30" t="str">
            <v>Bb2</v>
          </cell>
          <cell r="I30" t="str">
            <v>フライデーズ</v>
          </cell>
          <cell r="L30">
            <v>6</v>
          </cell>
          <cell r="M30" t="str">
            <v>Bb2</v>
          </cell>
        </row>
        <row r="31">
          <cell r="H31" t="str">
            <v>Bc1</v>
          </cell>
          <cell r="I31" t="str">
            <v>見晴らしの丘のナウシカkz</v>
          </cell>
          <cell r="L31">
            <v>7</v>
          </cell>
          <cell r="M31" t="str">
            <v>Bb3</v>
          </cell>
        </row>
        <row r="32">
          <cell r="H32" t="str">
            <v>Bc2</v>
          </cell>
          <cell r="I32" t="str">
            <v>三ツ目ソフト</v>
          </cell>
          <cell r="L32">
            <v>8</v>
          </cell>
          <cell r="M32" t="str">
            <v>Bc1</v>
          </cell>
        </row>
        <row r="33">
          <cell r="H33" t="str">
            <v>Ba3</v>
          </cell>
          <cell r="I33" t="str">
            <v>まろや</v>
          </cell>
          <cell r="L33">
            <v>9</v>
          </cell>
          <cell r="M33" t="str">
            <v>Bc2</v>
          </cell>
        </row>
        <row r="34">
          <cell r="H34" t="str">
            <v>Ba4</v>
          </cell>
          <cell r="I34" t="str">
            <v>ゼルコバ</v>
          </cell>
          <cell r="L34">
            <v>10</v>
          </cell>
          <cell r="M34" t="str">
            <v>Bc3</v>
          </cell>
        </row>
        <row r="35">
          <cell r="H35" t="str">
            <v/>
          </cell>
          <cell r="I35" t="e">
            <v>#N/A</v>
          </cell>
          <cell r="M35" t="str">
            <v xml:space="preserve"> </v>
          </cell>
        </row>
        <row r="36">
          <cell r="H36" t="str">
            <v/>
          </cell>
          <cell r="I36" t="e">
            <v>#N/A</v>
          </cell>
          <cell r="M36" t="str">
            <v xml:space="preserve"> </v>
          </cell>
        </row>
        <row r="37">
          <cell r="H37" t="str">
            <v/>
          </cell>
          <cell r="I37" t="e">
            <v>#N/A</v>
          </cell>
          <cell r="M37" t="str">
            <v xml:space="preserve"> </v>
          </cell>
        </row>
        <row r="38">
          <cell r="H38" t="str">
            <v/>
          </cell>
          <cell r="I38" t="e">
            <v>#N/A</v>
          </cell>
          <cell r="M38" t="str">
            <v xml:space="preserve"> </v>
          </cell>
        </row>
        <row r="39">
          <cell r="H39" t="str">
            <v/>
          </cell>
          <cell r="I39" t="e">
            <v>#N/A</v>
          </cell>
          <cell r="M39" t="str">
            <v xml:space="preserve"> </v>
          </cell>
        </row>
        <row r="40">
          <cell r="H40" t="str">
            <v/>
          </cell>
          <cell r="I40" t="e">
            <v>#N/A</v>
          </cell>
          <cell r="M40" t="str">
            <v xml:space="preserve"> </v>
          </cell>
        </row>
        <row r="41">
          <cell r="H41" t="str">
            <v/>
          </cell>
          <cell r="I41" t="e">
            <v>#N/A</v>
          </cell>
          <cell r="M41" t="str">
            <v xml:space="preserve"> </v>
          </cell>
        </row>
        <row r="42">
          <cell r="H42" t="str">
            <v>Jb2</v>
          </cell>
          <cell r="I42" t="str">
            <v>町田メイツJ</v>
          </cell>
          <cell r="L42">
            <v>1</v>
          </cell>
          <cell r="M42" t="str">
            <v>Ja1</v>
          </cell>
        </row>
        <row r="43">
          <cell r="H43" t="str">
            <v>Jb1</v>
          </cell>
          <cell r="I43" t="str">
            <v>サザンストリームフォーエバー</v>
          </cell>
          <cell r="L43">
            <v>2</v>
          </cell>
          <cell r="M43" t="str">
            <v>Ja2</v>
          </cell>
        </row>
        <row r="44">
          <cell r="H44" t="str">
            <v>Ja1</v>
          </cell>
          <cell r="I44" t="str">
            <v>成瀬アストロズ</v>
          </cell>
          <cell r="L44">
            <v>3</v>
          </cell>
          <cell r="M44" t="str">
            <v>Ja3</v>
          </cell>
        </row>
        <row r="45">
          <cell r="H45" t="str">
            <v>Jb3</v>
          </cell>
          <cell r="I45" t="str">
            <v>山崎HEARTZ</v>
          </cell>
          <cell r="L45">
            <v>4</v>
          </cell>
          <cell r="M45" t="str">
            <v>Jb1</v>
          </cell>
        </row>
        <row r="46">
          <cell r="H46" t="str">
            <v>Ja3</v>
          </cell>
          <cell r="I46" t="str">
            <v>RED・40's</v>
          </cell>
          <cell r="L46">
            <v>5</v>
          </cell>
          <cell r="M46" t="str">
            <v>Jb2</v>
          </cell>
        </row>
        <row r="47">
          <cell r="H47" t="str">
            <v>Ja2</v>
          </cell>
          <cell r="I47" t="str">
            <v>山崎ドリンカーズMJ</v>
          </cell>
          <cell r="L47">
            <v>6</v>
          </cell>
          <cell r="M47" t="str">
            <v>Jb3</v>
          </cell>
        </row>
        <row r="48">
          <cell r="H48" t="str">
            <v>Sa1</v>
          </cell>
          <cell r="I48" t="str">
            <v>フレンズF</v>
          </cell>
          <cell r="L48">
            <v>1</v>
          </cell>
          <cell r="M48" t="str">
            <v>Sa1</v>
          </cell>
        </row>
        <row r="49">
          <cell r="H49" t="str">
            <v>Sa4</v>
          </cell>
          <cell r="I49" t="str">
            <v>丸山シニア</v>
          </cell>
          <cell r="L49">
            <v>2</v>
          </cell>
          <cell r="M49" t="str">
            <v>Sa2</v>
          </cell>
        </row>
        <row r="50">
          <cell r="H50" t="str">
            <v>Sc3</v>
          </cell>
          <cell r="I50" t="str">
            <v>南つくし野シルバースターズ</v>
          </cell>
          <cell r="L50">
            <v>3</v>
          </cell>
          <cell r="M50" t="str">
            <v>Sa3</v>
          </cell>
        </row>
        <row r="51">
          <cell r="H51" t="str">
            <v>Sb2</v>
          </cell>
          <cell r="I51" t="str">
            <v>なるせキッズ</v>
          </cell>
          <cell r="L51">
            <v>4</v>
          </cell>
          <cell r="M51" t="str">
            <v>Sa4</v>
          </cell>
        </row>
        <row r="52">
          <cell r="H52" t="str">
            <v>Sb1</v>
          </cell>
          <cell r="I52" t="str">
            <v>モンスターズ</v>
          </cell>
          <cell r="L52">
            <v>5</v>
          </cell>
          <cell r="M52" t="str">
            <v>Sb1</v>
          </cell>
        </row>
        <row r="53">
          <cell r="H53" t="str">
            <v>Sc2</v>
          </cell>
          <cell r="I53" t="str">
            <v>Y・WAIS</v>
          </cell>
          <cell r="L53">
            <v>6</v>
          </cell>
          <cell r="M53" t="str">
            <v>Sb2</v>
          </cell>
        </row>
        <row r="54">
          <cell r="H54" t="str">
            <v>Sc1</v>
          </cell>
          <cell r="I54" t="str">
            <v>中原ベガサスS</v>
          </cell>
          <cell r="L54">
            <v>7</v>
          </cell>
          <cell r="M54" t="str">
            <v>Sb3</v>
          </cell>
        </row>
        <row r="55">
          <cell r="H55" t="str">
            <v>Sb3</v>
          </cell>
          <cell r="I55" t="str">
            <v>七国山SC</v>
          </cell>
          <cell r="L55">
            <v>8</v>
          </cell>
          <cell r="M55" t="str">
            <v>Sc1</v>
          </cell>
        </row>
        <row r="56">
          <cell r="H56" t="str">
            <v>Sa3</v>
          </cell>
          <cell r="I56" t="str">
            <v>忠生スターズ</v>
          </cell>
          <cell r="L56">
            <v>9</v>
          </cell>
          <cell r="M56" t="str">
            <v>Sc2</v>
          </cell>
        </row>
        <row r="57">
          <cell r="H57" t="str">
            <v>Sa2</v>
          </cell>
          <cell r="I57" t="str">
            <v>南三小J</v>
          </cell>
          <cell r="L57">
            <v>10</v>
          </cell>
          <cell r="M57" t="str">
            <v>Sc3</v>
          </cell>
        </row>
        <row r="58">
          <cell r="H58" t="str">
            <v>Qa4</v>
          </cell>
          <cell r="I58" t="str">
            <v>レッドフォックス</v>
          </cell>
          <cell r="L58">
            <v>1</v>
          </cell>
          <cell r="M58" t="str">
            <v>Qa1</v>
          </cell>
        </row>
        <row r="59">
          <cell r="H59" t="str">
            <v>Qa2</v>
          </cell>
          <cell r="I59" t="str">
            <v>櫻組</v>
          </cell>
          <cell r="L59">
            <v>2</v>
          </cell>
          <cell r="M59" t="str">
            <v>Qa2</v>
          </cell>
        </row>
        <row r="60">
          <cell r="H60" t="str">
            <v>Qa3</v>
          </cell>
          <cell r="I60" t="str">
            <v>旭町グリーンフレンズ</v>
          </cell>
          <cell r="L60">
            <v>3</v>
          </cell>
          <cell r="M60" t="str">
            <v>Qa3</v>
          </cell>
        </row>
        <row r="61">
          <cell r="H61" t="str">
            <v>Qa1</v>
          </cell>
          <cell r="I61" t="str">
            <v>ファンキーロッキー</v>
          </cell>
          <cell r="L61">
            <v>4</v>
          </cell>
          <cell r="M61" t="str">
            <v>Qa4</v>
          </cell>
        </row>
        <row r="62">
          <cell r="H62" t="str">
            <v>La1</v>
          </cell>
          <cell r="I62" t="str">
            <v>ひまっきーず</v>
          </cell>
          <cell r="L62">
            <v>1</v>
          </cell>
          <cell r="M62" t="str">
            <v>La1</v>
          </cell>
        </row>
        <row r="63">
          <cell r="H63" t="str">
            <v>La2</v>
          </cell>
          <cell r="I63" t="str">
            <v>レディファイターズ</v>
          </cell>
          <cell r="L63">
            <v>2</v>
          </cell>
          <cell r="M63" t="str">
            <v>La2</v>
          </cell>
        </row>
        <row r="64">
          <cell r="H64" t="str">
            <v>La3</v>
          </cell>
          <cell r="I64" t="str">
            <v>ワンダフルマザーズ</v>
          </cell>
          <cell r="L64">
            <v>3</v>
          </cell>
          <cell r="M64" t="str">
            <v>La3</v>
          </cell>
        </row>
        <row r="65">
          <cell r="H65" t="str">
            <v/>
          </cell>
        </row>
      </sheetData>
      <sheetData sheetId="1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6">
            <a:lumMod val="40000"/>
            <a:lumOff val="60000"/>
          </a:schemeClr>
        </a:solidFill>
        <a:ln w="19050">
          <a:solidFill>
            <a:srgbClr val="0070C0"/>
          </a:solidFill>
        </a:ln>
      </a:spPr>
      <a:bodyPr vertOverflow="clip" horzOverflow="clip" lIns="0" tIns="0" rIns="0" bIns="0" rtlCol="0" anchor="ctr" anchorCtr="0"/>
      <a:lstStyle>
        <a:defPPr algn="ctr">
          <a:defRPr kumimoji="1" sz="1200" b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9050">
          <a:solidFill>
            <a:sysClr val="windowText" lastClr="000000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16DB6-DF89-40D5-A498-D8030900B231}">
  <sheetPr>
    <tabColor theme="1" tint="0.34998626667073579"/>
    <pageSetUpPr fitToPage="1"/>
  </sheetPr>
  <dimension ref="A1:AO39"/>
  <sheetViews>
    <sheetView showGridLines="0" view="pageBreakPreview" zoomScaleNormal="100" zoomScaleSheetLayoutView="100" workbookViewId="0">
      <pane xSplit="3" ySplit="6" topLeftCell="D15" activePane="bottomRight" state="frozen"/>
      <selection activeCell="G23" sqref="G23:H23"/>
      <selection pane="topRight" activeCell="G23" sqref="G23:H23"/>
      <selection pane="bottomLeft" activeCell="G23" sqref="G23:H23"/>
      <selection pane="bottomRight" activeCell="H23" sqref="H23"/>
    </sheetView>
  </sheetViews>
  <sheetFormatPr defaultColWidth="8.625" defaultRowHeight="15.75" x14ac:dyDescent="0.4"/>
  <cols>
    <col min="1" max="1" width="2.625" style="1" customWidth="1"/>
    <col min="2" max="2" width="8.875" style="220" bestFit="1" customWidth="1"/>
    <col min="3" max="3" width="4.625" style="221" customWidth="1"/>
    <col min="4" max="23" width="6.125" style="2" customWidth="1"/>
    <col min="24" max="24" width="2.625" style="2" customWidth="1"/>
    <col min="25" max="25" width="26.625" style="468" customWidth="1"/>
    <col min="26" max="26" width="2.625" style="100" customWidth="1"/>
    <col min="27" max="27" width="2.125" style="100" customWidth="1"/>
    <col min="28" max="30" width="5.625" style="100" customWidth="1"/>
    <col min="31" max="41" width="5.625" style="2" customWidth="1"/>
    <col min="42" max="16384" width="8.625" style="1"/>
  </cols>
  <sheetData>
    <row r="1" spans="1:41" ht="30.75" customHeight="1" x14ac:dyDescent="0.4"/>
    <row r="2" spans="1:41" ht="28.5" x14ac:dyDescent="0.4">
      <c r="A2" s="470" t="s">
        <v>309</v>
      </c>
      <c r="B2" s="440"/>
      <c r="C2" s="441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3"/>
      <c r="S2" s="443"/>
      <c r="T2" s="443"/>
      <c r="U2" s="443"/>
      <c r="V2" s="443"/>
      <c r="W2" s="443"/>
      <c r="AA2" s="438"/>
    </row>
    <row r="3" spans="1:41" s="23" customFormat="1" ht="8.25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thickBot="1" x14ac:dyDescent="0.45">
      <c r="B4" s="222"/>
      <c r="C4" s="223"/>
      <c r="D4" s="100" t="s">
        <v>287</v>
      </c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288" t="s">
        <v>249</v>
      </c>
      <c r="T6" s="289"/>
      <c r="U6" s="289"/>
      <c r="V6" s="290"/>
      <c r="W6" s="291"/>
      <c r="Y6" s="777"/>
      <c r="AA6" s="438"/>
    </row>
    <row r="7" spans="1:41" ht="23.1" customHeight="1" thickBot="1" x14ac:dyDescent="0.45">
      <c r="B7" s="520">
        <v>46117</v>
      </c>
      <c r="C7" s="521">
        <f>IF(B7&lt;&gt;0,B7,"")</f>
        <v>46117</v>
      </c>
      <c r="D7" s="522"/>
      <c r="E7" s="523"/>
      <c r="F7" s="524"/>
      <c r="G7" s="525" t="s">
        <v>310</v>
      </c>
      <c r="H7" s="526" t="s">
        <v>311</v>
      </c>
      <c r="I7" s="527"/>
      <c r="J7" s="528"/>
      <c r="K7" s="528"/>
      <c r="L7" s="528"/>
      <c r="M7" s="529"/>
      <c r="N7" s="530" t="s">
        <v>295</v>
      </c>
      <c r="O7" s="531"/>
      <c r="P7" s="532" t="s">
        <v>294</v>
      </c>
      <c r="Q7" s="533" t="s">
        <v>191</v>
      </c>
      <c r="R7" s="534" t="s">
        <v>196</v>
      </c>
      <c r="S7" s="527"/>
      <c r="T7" s="528"/>
      <c r="U7" s="528"/>
      <c r="V7" s="528"/>
      <c r="W7" s="535"/>
      <c r="Y7" s="474"/>
      <c r="AA7" s="438"/>
    </row>
    <row r="8" spans="1:41" ht="23.1" customHeight="1" x14ac:dyDescent="0.4">
      <c r="B8" s="540">
        <v>46123</v>
      </c>
      <c r="C8" s="541">
        <f t="shared" ref="C8:C38" si="0">IF(B8&lt;&gt;0,B8,"")</f>
        <v>46123</v>
      </c>
      <c r="D8" s="542" t="s">
        <v>352</v>
      </c>
      <c r="E8" s="543" t="s">
        <v>353</v>
      </c>
      <c r="F8" s="543" t="s">
        <v>354</v>
      </c>
      <c r="G8" s="543" t="s">
        <v>355</v>
      </c>
      <c r="H8" s="544"/>
      <c r="I8" s="545" t="s">
        <v>465</v>
      </c>
      <c r="J8" s="546"/>
      <c r="K8" s="547"/>
      <c r="L8" s="546"/>
      <c r="M8" s="548"/>
      <c r="N8" s="549"/>
      <c r="O8" s="477"/>
      <c r="P8" s="550">
        <v>0.5</v>
      </c>
      <c r="Q8" s="550">
        <v>0.5625</v>
      </c>
      <c r="R8" s="551">
        <v>0.625</v>
      </c>
      <c r="S8" s="549"/>
      <c r="T8" s="477"/>
      <c r="U8" s="477"/>
      <c r="V8" s="477"/>
      <c r="W8" s="552"/>
      <c r="Y8" s="474" t="s">
        <v>478</v>
      </c>
      <c r="AA8" s="438"/>
    </row>
    <row r="9" spans="1:41" ht="23.1" customHeight="1" thickBot="1" x14ac:dyDescent="0.45">
      <c r="B9" s="553">
        <v>46124</v>
      </c>
      <c r="C9" s="554">
        <f t="shared" si="0"/>
        <v>46124</v>
      </c>
      <c r="D9" s="555" t="s">
        <v>297</v>
      </c>
      <c r="E9" s="556" t="s">
        <v>298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A9" s="438"/>
    </row>
    <row r="10" spans="1:41" ht="23.1" customHeight="1" x14ac:dyDescent="0.4">
      <c r="B10" s="540">
        <v>46130</v>
      </c>
      <c r="C10" s="541">
        <f t="shared" si="0"/>
        <v>46130</v>
      </c>
      <c r="D10" s="542" t="s">
        <v>356</v>
      </c>
      <c r="E10" s="543" t="s">
        <v>357</v>
      </c>
      <c r="F10" s="543" t="s">
        <v>358</v>
      </c>
      <c r="G10" s="543" t="s">
        <v>359</v>
      </c>
      <c r="H10" s="544"/>
      <c r="I10" s="563" t="s">
        <v>300</v>
      </c>
      <c r="J10" s="564" t="s">
        <v>348</v>
      </c>
      <c r="K10" s="546"/>
      <c r="L10" s="565" t="s">
        <v>475</v>
      </c>
      <c r="M10" s="566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478</v>
      </c>
      <c r="AA10" s="438"/>
    </row>
    <row r="11" spans="1:41" ht="23.1" customHeight="1" thickBot="1" x14ac:dyDescent="0.45">
      <c r="B11" s="553">
        <v>46131</v>
      </c>
      <c r="C11" s="554">
        <f t="shared" si="0"/>
        <v>46131</v>
      </c>
      <c r="D11" s="571" t="s">
        <v>329</v>
      </c>
      <c r="E11" s="572" t="s">
        <v>330</v>
      </c>
      <c r="F11" s="572" t="s">
        <v>331</v>
      </c>
      <c r="G11" s="572" t="s">
        <v>332</v>
      </c>
      <c r="H11" s="573" t="s">
        <v>328</v>
      </c>
      <c r="I11" s="559"/>
      <c r="J11" s="560"/>
      <c r="K11" s="560"/>
      <c r="L11" s="560"/>
      <c r="M11" s="561"/>
      <c r="N11" s="574" t="s">
        <v>312</v>
      </c>
      <c r="O11" s="575" t="s">
        <v>318</v>
      </c>
      <c r="P11" s="575" t="s">
        <v>192</v>
      </c>
      <c r="Q11" s="575" t="s">
        <v>195</v>
      </c>
      <c r="R11" s="576" t="s">
        <v>327</v>
      </c>
      <c r="S11" s="577" t="s">
        <v>158</v>
      </c>
      <c r="T11" s="578" t="s">
        <v>460</v>
      </c>
      <c r="U11" s="578" t="s">
        <v>155</v>
      </c>
      <c r="V11" s="578" t="s">
        <v>314</v>
      </c>
      <c r="W11" s="517"/>
      <c r="Y11" s="474"/>
      <c r="AA11" s="438"/>
    </row>
    <row r="12" spans="1:41" ht="23.1" customHeight="1" x14ac:dyDescent="0.4">
      <c r="B12" s="540">
        <v>46137</v>
      </c>
      <c r="C12" s="541">
        <f t="shared" si="0"/>
        <v>46137</v>
      </c>
      <c r="D12" s="542" t="s">
        <v>360</v>
      </c>
      <c r="E12" s="543" t="s">
        <v>361</v>
      </c>
      <c r="F12" s="543" t="s">
        <v>362</v>
      </c>
      <c r="G12" s="543" t="s">
        <v>363</v>
      </c>
      <c r="H12" s="544"/>
      <c r="I12" s="563" t="s">
        <v>349</v>
      </c>
      <c r="J12" s="564" t="s">
        <v>351</v>
      </c>
      <c r="K12" s="546"/>
      <c r="L12" s="565" t="s">
        <v>475</v>
      </c>
      <c r="M12" s="566"/>
      <c r="N12" s="549"/>
      <c r="O12" s="477"/>
      <c r="P12" s="477"/>
      <c r="Q12" s="477"/>
      <c r="R12" s="581"/>
      <c r="S12" s="549"/>
      <c r="T12" s="477"/>
      <c r="U12" s="477"/>
      <c r="V12" s="477"/>
      <c r="W12" s="552"/>
      <c r="Y12" s="474" t="s">
        <v>479</v>
      </c>
      <c r="AA12" s="438"/>
    </row>
    <row r="13" spans="1:41" ht="23.1" customHeight="1" thickBot="1" x14ac:dyDescent="0.45">
      <c r="B13" s="553">
        <v>46138</v>
      </c>
      <c r="C13" s="554">
        <f t="shared" si="0"/>
        <v>46138</v>
      </c>
      <c r="D13" s="582"/>
      <c r="E13" s="600"/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344</v>
      </c>
      <c r="O13" s="575" t="s">
        <v>345</v>
      </c>
      <c r="P13" s="575" t="s">
        <v>313</v>
      </c>
      <c r="Q13" s="575" t="s">
        <v>326</v>
      </c>
      <c r="R13" s="576" t="s">
        <v>194</v>
      </c>
      <c r="S13" s="583" t="s">
        <v>193</v>
      </c>
      <c r="T13" s="578" t="s">
        <v>161</v>
      </c>
      <c r="U13" s="578" t="s">
        <v>316</v>
      </c>
      <c r="V13" s="578" t="s">
        <v>315</v>
      </c>
      <c r="W13" s="584" t="s">
        <v>459</v>
      </c>
      <c r="Y13" s="474"/>
      <c r="AA13" s="438"/>
    </row>
    <row r="14" spans="1:41" ht="23.1" customHeight="1" thickBot="1" x14ac:dyDescent="0.45">
      <c r="B14" s="520">
        <v>46141</v>
      </c>
      <c r="C14" s="521">
        <f t="shared" si="0"/>
        <v>46141</v>
      </c>
      <c r="D14" s="629" t="s">
        <v>301</v>
      </c>
      <c r="E14" s="630"/>
      <c r="F14" s="630"/>
      <c r="G14" s="630"/>
      <c r="H14" s="631"/>
      <c r="I14" s="527"/>
      <c r="J14" s="528"/>
      <c r="K14" s="528"/>
      <c r="L14" s="528"/>
      <c r="M14" s="529"/>
      <c r="N14" s="527"/>
      <c r="O14" s="528"/>
      <c r="P14" s="528"/>
      <c r="Q14" s="528"/>
      <c r="R14" s="529"/>
      <c r="S14" s="527"/>
      <c r="T14" s="528"/>
      <c r="U14" s="528"/>
      <c r="V14" s="528"/>
      <c r="W14" s="535"/>
      <c r="Y14" s="474"/>
      <c r="AA14" s="438"/>
    </row>
    <row r="15" spans="1:41" ht="23.1" customHeight="1" x14ac:dyDescent="0.4">
      <c r="B15" s="619">
        <v>46144</v>
      </c>
      <c r="C15" s="541">
        <f t="shared" si="0"/>
        <v>46144</v>
      </c>
      <c r="D15" s="545" t="s">
        <v>465</v>
      </c>
      <c r="E15" s="546"/>
      <c r="F15" s="546"/>
      <c r="G15" s="546"/>
      <c r="H15" s="548"/>
      <c r="I15" s="598" t="s">
        <v>465</v>
      </c>
      <c r="J15" s="546"/>
      <c r="K15" s="546"/>
      <c r="L15" s="546"/>
      <c r="M15" s="548"/>
      <c r="N15" s="549"/>
      <c r="O15" s="477"/>
      <c r="P15" s="477"/>
      <c r="Q15" s="477"/>
      <c r="R15" s="581"/>
      <c r="S15" s="549"/>
      <c r="T15" s="477"/>
      <c r="U15" s="477"/>
      <c r="V15" s="477"/>
      <c r="W15" s="552"/>
      <c r="Y15" s="474"/>
      <c r="AA15" s="438"/>
    </row>
    <row r="16" spans="1:41" ht="23.1" customHeight="1" thickBot="1" x14ac:dyDescent="0.45">
      <c r="B16" s="620">
        <v>46145</v>
      </c>
      <c r="C16" s="554">
        <f t="shared" si="0"/>
        <v>46145</v>
      </c>
      <c r="D16" s="633" t="s">
        <v>465</v>
      </c>
      <c r="E16" s="600"/>
      <c r="F16" s="600"/>
      <c r="G16" s="600"/>
      <c r="H16" s="601"/>
      <c r="I16" s="582" t="s">
        <v>465</v>
      </c>
      <c r="J16" s="600"/>
      <c r="K16" s="600"/>
      <c r="L16" s="600"/>
      <c r="M16" s="601"/>
      <c r="N16" s="559"/>
      <c r="O16" s="560"/>
      <c r="P16" s="560"/>
      <c r="Q16" s="560"/>
      <c r="R16" s="561"/>
      <c r="S16" s="559"/>
      <c r="T16" s="560"/>
      <c r="U16" s="560"/>
      <c r="V16" s="560"/>
      <c r="W16" s="562"/>
      <c r="Y16" s="474"/>
      <c r="AA16" s="438"/>
    </row>
    <row r="17" spans="2:27" ht="23.1" customHeight="1" thickBot="1" x14ac:dyDescent="0.45">
      <c r="B17" s="632">
        <v>46148</v>
      </c>
      <c r="C17" s="521">
        <f t="shared" si="0"/>
        <v>46148</v>
      </c>
      <c r="D17" s="629" t="s">
        <v>476</v>
      </c>
      <c r="E17" s="630"/>
      <c r="F17" s="630"/>
      <c r="G17" s="630"/>
      <c r="H17" s="631"/>
      <c r="I17" s="629" t="s">
        <v>477</v>
      </c>
      <c r="J17" s="630"/>
      <c r="K17" s="630"/>
      <c r="L17" s="630"/>
      <c r="M17" s="631"/>
      <c r="N17" s="527"/>
      <c r="O17" s="528"/>
      <c r="P17" s="528"/>
      <c r="Q17" s="528"/>
      <c r="R17" s="529"/>
      <c r="S17" s="527"/>
      <c r="T17" s="528"/>
      <c r="U17" s="528"/>
      <c r="V17" s="528"/>
      <c r="W17" s="535"/>
      <c r="Y17" s="474"/>
      <c r="AA17" s="438"/>
    </row>
    <row r="18" spans="2:27" ht="23.1" customHeight="1" x14ac:dyDescent="0.4">
      <c r="B18" s="619">
        <v>46151</v>
      </c>
      <c r="C18" s="541">
        <f t="shared" si="0"/>
        <v>46151</v>
      </c>
      <c r="D18" s="623" t="s">
        <v>346</v>
      </c>
      <c r="E18" s="624" t="s">
        <v>343</v>
      </c>
      <c r="F18" s="624" t="s">
        <v>458</v>
      </c>
      <c r="G18" s="624" t="s">
        <v>317</v>
      </c>
      <c r="H18" s="625" t="s">
        <v>341</v>
      </c>
      <c r="I18" s="598" t="s">
        <v>301</v>
      </c>
      <c r="J18" s="546"/>
      <c r="K18" s="546"/>
      <c r="L18" s="546"/>
      <c r="M18" s="548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474" t="s">
        <v>570</v>
      </c>
      <c r="AA18" s="438"/>
    </row>
    <row r="19" spans="2:27" ht="23.1" customHeight="1" thickBot="1" x14ac:dyDescent="0.45">
      <c r="B19" s="620">
        <v>46152</v>
      </c>
      <c r="C19" s="554">
        <f t="shared" si="0"/>
        <v>46152</v>
      </c>
      <c r="D19" s="555" t="s">
        <v>462</v>
      </c>
      <c r="E19" s="556" t="s">
        <v>463</v>
      </c>
      <c r="F19" s="557" t="s">
        <v>466</v>
      </c>
      <c r="G19" s="557" t="s">
        <v>467</v>
      </c>
      <c r="H19" s="558" t="s">
        <v>468</v>
      </c>
      <c r="I19" s="571" t="s">
        <v>337</v>
      </c>
      <c r="J19" s="572" t="s">
        <v>338</v>
      </c>
      <c r="K19" s="572" t="s">
        <v>339</v>
      </c>
      <c r="L19" s="572" t="s">
        <v>340</v>
      </c>
      <c r="M19" s="576" t="s">
        <v>347</v>
      </c>
      <c r="N19" s="626" t="s">
        <v>286</v>
      </c>
      <c r="O19" s="627"/>
      <c r="P19" s="627"/>
      <c r="Q19" s="628"/>
      <c r="R19" s="627"/>
      <c r="S19" s="559"/>
      <c r="T19" s="560"/>
      <c r="U19" s="560"/>
      <c r="V19" s="560"/>
      <c r="W19" s="562"/>
      <c r="Y19" s="474" t="s">
        <v>570</v>
      </c>
      <c r="AA19" s="438"/>
    </row>
    <row r="20" spans="2:27" ht="23.1" customHeight="1" x14ac:dyDescent="0.4">
      <c r="B20" s="618">
        <v>46158</v>
      </c>
      <c r="C20" s="471">
        <f t="shared" si="0"/>
        <v>46158</v>
      </c>
      <c r="D20" s="538" t="s">
        <v>472</v>
      </c>
      <c r="E20" s="536" t="s">
        <v>464</v>
      </c>
      <c r="F20" s="536" t="s">
        <v>456</v>
      </c>
      <c r="G20" s="536" t="s">
        <v>457</v>
      </c>
      <c r="H20" s="537"/>
      <c r="I20" s="579" t="s">
        <v>301</v>
      </c>
      <c r="J20" s="539"/>
      <c r="K20" s="539"/>
      <c r="L20" s="539"/>
      <c r="M20" s="580"/>
      <c r="N20" s="227"/>
      <c r="O20" s="226"/>
      <c r="P20" s="226"/>
      <c r="Q20" s="226"/>
      <c r="R20" s="228"/>
      <c r="S20" s="227"/>
      <c r="T20" s="226"/>
      <c r="U20" s="226"/>
      <c r="V20" s="226"/>
      <c r="W20" s="235"/>
      <c r="Y20" s="476" t="s">
        <v>571</v>
      </c>
      <c r="AA20" s="438"/>
    </row>
    <row r="21" spans="2:27" ht="23.1" customHeight="1" thickBot="1" x14ac:dyDescent="0.45">
      <c r="B21" s="602">
        <v>46159</v>
      </c>
      <c r="C21" s="586">
        <f t="shared" si="0"/>
        <v>46159</v>
      </c>
      <c r="D21" s="612" t="s">
        <v>307</v>
      </c>
      <c r="E21" s="613" t="s">
        <v>308</v>
      </c>
      <c r="F21" s="613" t="s">
        <v>397</v>
      </c>
      <c r="G21" s="613" t="s">
        <v>398</v>
      </c>
      <c r="H21" s="607"/>
      <c r="I21" s="614" t="s">
        <v>333</v>
      </c>
      <c r="J21" s="605" t="s">
        <v>334</v>
      </c>
      <c r="K21" s="605" t="s">
        <v>335</v>
      </c>
      <c r="L21" s="605" t="s">
        <v>336</v>
      </c>
      <c r="M21" s="589"/>
      <c r="N21" s="590"/>
      <c r="O21" s="591"/>
      <c r="P21" s="591"/>
      <c r="Q21" s="591"/>
      <c r="R21" s="592"/>
      <c r="S21" s="615" t="s">
        <v>296</v>
      </c>
      <c r="T21" s="638"/>
      <c r="U21" s="638"/>
      <c r="V21" s="616"/>
      <c r="W21" s="617"/>
      <c r="Y21" s="475" t="s">
        <v>481</v>
      </c>
      <c r="AA21" s="438"/>
    </row>
    <row r="22" spans="2:27" ht="23.1" customHeight="1" x14ac:dyDescent="0.4">
      <c r="B22" s="619">
        <v>46165</v>
      </c>
      <c r="C22" s="541">
        <f t="shared" si="0"/>
        <v>46165</v>
      </c>
      <c r="D22" s="598" t="s">
        <v>301</v>
      </c>
      <c r="E22" s="546"/>
      <c r="F22" s="546"/>
      <c r="G22" s="546"/>
      <c r="H22" s="548"/>
      <c r="I22" s="598" t="s">
        <v>301</v>
      </c>
      <c r="J22" s="546"/>
      <c r="K22" s="546"/>
      <c r="L22" s="546"/>
      <c r="M22" s="548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5" t="s">
        <v>480</v>
      </c>
      <c r="AA22" s="438"/>
    </row>
    <row r="23" spans="2:27" ht="23.1" customHeight="1" thickBot="1" x14ac:dyDescent="0.45">
      <c r="B23" s="620">
        <v>46166</v>
      </c>
      <c r="C23" s="554">
        <f t="shared" si="0"/>
        <v>46166</v>
      </c>
      <c r="D23" s="555" t="s">
        <v>302</v>
      </c>
      <c r="E23" s="621" t="s">
        <v>411</v>
      </c>
      <c r="F23" s="622" t="s">
        <v>303</v>
      </c>
      <c r="G23" s="600"/>
      <c r="H23" s="517"/>
      <c r="I23" s="582" t="s">
        <v>301</v>
      </c>
      <c r="J23" s="600"/>
      <c r="K23" s="600"/>
      <c r="L23" s="600"/>
      <c r="M23" s="601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482</v>
      </c>
      <c r="AA23" s="438"/>
    </row>
    <row r="24" spans="2:27" ht="23.1" customHeight="1" x14ac:dyDescent="0.4">
      <c r="B24" s="618">
        <v>46172</v>
      </c>
      <c r="C24" s="471">
        <f t="shared" si="0"/>
        <v>46172</v>
      </c>
      <c r="D24" s="579" t="s">
        <v>301</v>
      </c>
      <c r="E24" s="539"/>
      <c r="F24" s="539"/>
      <c r="G24" s="539"/>
      <c r="H24" s="580"/>
      <c r="I24" s="579" t="s">
        <v>301</v>
      </c>
      <c r="J24" s="539"/>
      <c r="K24" s="539"/>
      <c r="L24" s="539"/>
      <c r="M24" s="580"/>
      <c r="N24" s="227"/>
      <c r="O24" s="226"/>
      <c r="P24" s="226"/>
      <c r="Q24" s="226"/>
      <c r="R24" s="228"/>
      <c r="S24" s="227"/>
      <c r="T24" s="226"/>
      <c r="U24" s="226"/>
      <c r="V24" s="226"/>
      <c r="W24" s="235"/>
      <c r="Y24" s="474" t="s">
        <v>483</v>
      </c>
      <c r="AA24" s="438"/>
    </row>
    <row r="25" spans="2:27" ht="23.1" customHeight="1" thickBot="1" x14ac:dyDescent="0.45">
      <c r="B25" s="602">
        <v>46173</v>
      </c>
      <c r="C25" s="586">
        <f t="shared" si="0"/>
        <v>46173</v>
      </c>
      <c r="D25" s="603" t="s">
        <v>304</v>
      </c>
      <c r="E25" s="604" t="s">
        <v>173</v>
      </c>
      <c r="F25" s="605" t="s">
        <v>305</v>
      </c>
      <c r="G25" s="606" t="s">
        <v>306</v>
      </c>
      <c r="H25" s="607"/>
      <c r="I25" s="587" t="s">
        <v>301</v>
      </c>
      <c r="J25" s="588"/>
      <c r="K25" s="588"/>
      <c r="L25" s="588"/>
      <c r="M25" s="589"/>
      <c r="N25" s="590"/>
      <c r="O25" s="591"/>
      <c r="P25" s="591"/>
      <c r="Q25" s="591"/>
      <c r="R25" s="592"/>
      <c r="S25" s="590"/>
      <c r="T25" s="591"/>
      <c r="U25" s="591"/>
      <c r="V25" s="591"/>
      <c r="W25" s="593"/>
      <c r="Y25" s="475" t="s">
        <v>484</v>
      </c>
      <c r="AA25" s="438"/>
    </row>
    <row r="26" spans="2:27" ht="23.1" customHeight="1" x14ac:dyDescent="0.4">
      <c r="B26" s="595">
        <v>46179</v>
      </c>
      <c r="C26" s="541">
        <f t="shared" si="0"/>
        <v>46179</v>
      </c>
      <c r="D26" s="596" t="s">
        <v>319</v>
      </c>
      <c r="E26" s="597" t="s">
        <v>320</v>
      </c>
      <c r="F26" s="597" t="s">
        <v>321</v>
      </c>
      <c r="G26" s="611"/>
      <c r="H26" s="544"/>
      <c r="I26" s="598" t="s">
        <v>301</v>
      </c>
      <c r="J26" s="546"/>
      <c r="K26" s="546"/>
      <c r="L26" s="546"/>
      <c r="M26" s="548"/>
      <c r="N26" s="549"/>
      <c r="O26" s="477"/>
      <c r="P26" s="477"/>
      <c r="Q26" s="477"/>
      <c r="R26" s="581"/>
      <c r="S26" s="549"/>
      <c r="T26" s="477"/>
      <c r="U26" s="477"/>
      <c r="V26" s="477"/>
      <c r="W26" s="552"/>
      <c r="Y26" s="474" t="s">
        <v>485</v>
      </c>
      <c r="AA26" s="438"/>
    </row>
    <row r="27" spans="2:27" ht="23.1" customHeight="1" thickBot="1" x14ac:dyDescent="0.45">
      <c r="B27" s="599">
        <v>46180</v>
      </c>
      <c r="C27" s="554">
        <f t="shared" si="0"/>
        <v>46180</v>
      </c>
      <c r="D27" s="582" t="s">
        <v>301</v>
      </c>
      <c r="E27" s="600"/>
      <c r="F27" s="600"/>
      <c r="G27" s="600"/>
      <c r="H27" s="601"/>
      <c r="I27" s="582" t="s">
        <v>301</v>
      </c>
      <c r="J27" s="600"/>
      <c r="K27" s="600"/>
      <c r="L27" s="600"/>
      <c r="M27" s="601"/>
      <c r="N27" s="559"/>
      <c r="O27" s="560"/>
      <c r="P27" s="560"/>
      <c r="Q27" s="560"/>
      <c r="R27" s="561"/>
      <c r="S27" s="559"/>
      <c r="T27" s="560"/>
      <c r="U27" s="560"/>
      <c r="V27" s="560"/>
      <c r="W27" s="562"/>
      <c r="Y27" s="474" t="s">
        <v>487</v>
      </c>
      <c r="AA27" s="438"/>
    </row>
    <row r="28" spans="2:27" ht="23.1" customHeight="1" x14ac:dyDescent="0.4">
      <c r="B28" s="594">
        <v>46186</v>
      </c>
      <c r="C28" s="471">
        <f t="shared" si="0"/>
        <v>46186</v>
      </c>
      <c r="D28" s="608" t="s">
        <v>322</v>
      </c>
      <c r="E28" s="609" t="s">
        <v>323</v>
      </c>
      <c r="F28" s="609" t="s">
        <v>324</v>
      </c>
      <c r="G28" s="610"/>
      <c r="H28" s="537"/>
      <c r="I28" s="579" t="s">
        <v>301</v>
      </c>
      <c r="J28" s="539"/>
      <c r="K28" s="539"/>
      <c r="L28" s="539"/>
      <c r="M28" s="580"/>
      <c r="N28" s="227"/>
      <c r="O28" s="226"/>
      <c r="P28" s="226"/>
      <c r="Q28" s="226"/>
      <c r="R28" s="228"/>
      <c r="S28" s="227"/>
      <c r="T28" s="226"/>
      <c r="U28" s="226"/>
      <c r="V28" s="226"/>
      <c r="W28" s="235"/>
      <c r="Y28" s="474" t="s">
        <v>486</v>
      </c>
      <c r="AA28" s="438"/>
    </row>
    <row r="29" spans="2:27" ht="23.1" customHeight="1" thickBot="1" x14ac:dyDescent="0.45">
      <c r="B29" s="585">
        <v>46187</v>
      </c>
      <c r="C29" s="586">
        <f t="shared" si="0"/>
        <v>46187</v>
      </c>
      <c r="D29" s="587" t="s">
        <v>301</v>
      </c>
      <c r="E29" s="588"/>
      <c r="F29" s="588"/>
      <c r="G29" s="588"/>
      <c r="H29" s="589"/>
      <c r="I29" s="587" t="s">
        <v>301</v>
      </c>
      <c r="J29" s="588"/>
      <c r="K29" s="588"/>
      <c r="L29" s="588"/>
      <c r="M29" s="589"/>
      <c r="N29" s="590"/>
      <c r="O29" s="591"/>
      <c r="P29" s="591"/>
      <c r="Q29" s="591"/>
      <c r="R29" s="592"/>
      <c r="S29" s="590"/>
      <c r="T29" s="591"/>
      <c r="U29" s="591"/>
      <c r="V29" s="591"/>
      <c r="W29" s="593"/>
      <c r="Y29" s="474" t="s">
        <v>488</v>
      </c>
      <c r="AA29" s="438"/>
    </row>
    <row r="30" spans="2:27" ht="23.1" customHeight="1" x14ac:dyDescent="0.4">
      <c r="B30" s="595">
        <v>46193</v>
      </c>
      <c r="C30" s="541">
        <f t="shared" si="0"/>
        <v>46193</v>
      </c>
      <c r="D30" s="596" t="s">
        <v>364</v>
      </c>
      <c r="E30" s="597" t="s">
        <v>325</v>
      </c>
      <c r="F30" s="597" t="s">
        <v>365</v>
      </c>
      <c r="G30" s="546"/>
      <c r="H30" s="548"/>
      <c r="I30" s="598" t="s">
        <v>301</v>
      </c>
      <c r="J30" s="546"/>
      <c r="K30" s="546"/>
      <c r="L30" s="546"/>
      <c r="M30" s="548"/>
      <c r="N30" s="549"/>
      <c r="O30" s="477"/>
      <c r="P30" s="477"/>
      <c r="Q30" s="477"/>
      <c r="R30" s="581"/>
      <c r="S30" s="549"/>
      <c r="T30" s="477"/>
      <c r="U30" s="477"/>
      <c r="V30" s="477"/>
      <c r="W30" s="552"/>
      <c r="Y30" s="474" t="s">
        <v>489</v>
      </c>
      <c r="AA30" s="438"/>
    </row>
    <row r="31" spans="2:27" ht="23.1" customHeight="1" thickBot="1" x14ac:dyDescent="0.45">
      <c r="B31" s="599">
        <v>46194</v>
      </c>
      <c r="C31" s="554">
        <f t="shared" si="0"/>
        <v>46194</v>
      </c>
      <c r="D31" s="582" t="s">
        <v>301</v>
      </c>
      <c r="E31" s="600"/>
      <c r="F31" s="600"/>
      <c r="G31" s="600"/>
      <c r="H31" s="601"/>
      <c r="I31" s="582" t="s">
        <v>301</v>
      </c>
      <c r="J31" s="600"/>
      <c r="K31" s="600"/>
      <c r="L31" s="600"/>
      <c r="M31" s="601"/>
      <c r="N31" s="559"/>
      <c r="O31" s="560"/>
      <c r="P31" s="560"/>
      <c r="Q31" s="560"/>
      <c r="R31" s="561"/>
      <c r="S31" s="559"/>
      <c r="T31" s="560"/>
      <c r="U31" s="560"/>
      <c r="V31" s="560"/>
      <c r="W31" s="562"/>
      <c r="Y31" s="474" t="s">
        <v>490</v>
      </c>
      <c r="AA31" s="438"/>
    </row>
    <row r="32" spans="2:27" ht="23.1" customHeight="1" x14ac:dyDescent="0.4">
      <c r="B32" s="594">
        <v>46200</v>
      </c>
      <c r="C32" s="471">
        <f t="shared" si="0"/>
        <v>46200</v>
      </c>
      <c r="D32" s="579" t="s">
        <v>301</v>
      </c>
      <c r="E32" s="539"/>
      <c r="F32" s="539"/>
      <c r="G32" s="539"/>
      <c r="H32" s="580"/>
      <c r="I32" s="579" t="s">
        <v>301</v>
      </c>
      <c r="J32" s="539"/>
      <c r="K32" s="539"/>
      <c r="L32" s="539"/>
      <c r="M32" s="580"/>
      <c r="N32" s="227"/>
      <c r="O32" s="226"/>
      <c r="P32" s="226"/>
      <c r="Q32" s="226"/>
      <c r="R32" s="228"/>
      <c r="S32" s="227"/>
      <c r="T32" s="226"/>
      <c r="U32" s="226"/>
      <c r="V32" s="226"/>
      <c r="W32" s="235"/>
      <c r="Y32" s="474" t="s">
        <v>491</v>
      </c>
      <c r="AA32" s="438"/>
    </row>
    <row r="33" spans="2:41" ht="23.1" hidden="1" customHeight="1" x14ac:dyDescent="0.4">
      <c r="B33" s="473">
        <v>46201</v>
      </c>
      <c r="C33" s="472">
        <f t="shared" si="0"/>
        <v>46201</v>
      </c>
      <c r="D33" s="293" t="s">
        <v>301</v>
      </c>
      <c r="E33" s="294"/>
      <c r="F33" s="294"/>
      <c r="G33" s="294"/>
      <c r="H33" s="295"/>
      <c r="I33" s="293" t="s">
        <v>301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4" t="s">
        <v>492</v>
      </c>
      <c r="AA33" s="438"/>
    </row>
    <row r="34" spans="2:41" ht="23.1" hidden="1" customHeight="1" x14ac:dyDescent="0.4">
      <c r="B34" s="473">
        <v>46208</v>
      </c>
      <c r="C34" s="472">
        <f t="shared" si="0"/>
        <v>46208</v>
      </c>
      <c r="D34" s="293" t="s">
        <v>301</v>
      </c>
      <c r="E34" s="294"/>
      <c r="F34" s="294"/>
      <c r="G34" s="294"/>
      <c r="H34" s="295"/>
      <c r="I34" s="293" t="s">
        <v>301</v>
      </c>
      <c r="J34" s="294"/>
      <c r="K34" s="294"/>
      <c r="L34" s="294"/>
      <c r="M34" s="295"/>
      <c r="N34" s="236"/>
      <c r="O34" s="237"/>
      <c r="P34" s="237"/>
      <c r="Q34" s="237"/>
      <c r="R34" s="238"/>
      <c r="S34" s="236"/>
      <c r="T34" s="237"/>
      <c r="U34" s="237"/>
      <c r="V34" s="237"/>
      <c r="W34" s="239"/>
      <c r="Y34" s="474" t="s">
        <v>493</v>
      </c>
      <c r="AA34" s="438"/>
    </row>
    <row r="35" spans="2:41" ht="23.1" hidden="1" customHeight="1" x14ac:dyDescent="0.4">
      <c r="B35" s="473">
        <v>46215</v>
      </c>
      <c r="C35" s="472">
        <f t="shared" si="0"/>
        <v>46215</v>
      </c>
      <c r="D35" s="293" t="s">
        <v>301</v>
      </c>
      <c r="E35" s="294"/>
      <c r="F35" s="294"/>
      <c r="G35" s="294"/>
      <c r="H35" s="295"/>
      <c r="I35" s="293" t="s">
        <v>301</v>
      </c>
      <c r="J35" s="294"/>
      <c r="K35" s="294"/>
      <c r="L35" s="294"/>
      <c r="M35" s="295"/>
      <c r="N35" s="236"/>
      <c r="O35" s="237"/>
      <c r="P35" s="237"/>
      <c r="Q35" s="237"/>
      <c r="R35" s="238"/>
      <c r="S35" s="236"/>
      <c r="T35" s="237"/>
      <c r="U35" s="237"/>
      <c r="V35" s="237"/>
      <c r="W35" s="239"/>
      <c r="Y35" s="474" t="s">
        <v>493</v>
      </c>
      <c r="AA35" s="438"/>
    </row>
    <row r="36" spans="2:41" ht="23.1" hidden="1" customHeight="1" x14ac:dyDescent="0.4">
      <c r="B36" s="473">
        <v>46222</v>
      </c>
      <c r="C36" s="472">
        <f t="shared" si="0"/>
        <v>46222</v>
      </c>
      <c r="D36" s="293" t="s">
        <v>301</v>
      </c>
      <c r="E36" s="294"/>
      <c r="F36" s="294"/>
      <c r="G36" s="294"/>
      <c r="H36" s="295"/>
      <c r="I36" s="293" t="s">
        <v>301</v>
      </c>
      <c r="J36" s="294"/>
      <c r="K36" s="294"/>
      <c r="L36" s="294"/>
      <c r="M36" s="295"/>
      <c r="N36" s="236"/>
      <c r="O36" s="237"/>
      <c r="P36" s="237"/>
      <c r="Q36" s="237"/>
      <c r="R36" s="238"/>
      <c r="S36" s="236"/>
      <c r="T36" s="237"/>
      <c r="U36" s="237"/>
      <c r="V36" s="237"/>
      <c r="W36" s="239"/>
      <c r="Y36" s="474" t="s">
        <v>493</v>
      </c>
      <c r="AA36" s="438"/>
    </row>
    <row r="37" spans="2:41" ht="10.5" customHeight="1" thickBot="1" x14ac:dyDescent="0.45">
      <c r="B37" s="513"/>
      <c r="C37" s="514" t="str">
        <f t="shared" si="0"/>
        <v/>
      </c>
      <c r="D37" s="515"/>
      <c r="E37" s="516"/>
      <c r="F37" s="516"/>
      <c r="G37" s="516"/>
      <c r="H37" s="517"/>
      <c r="I37" s="515"/>
      <c r="J37" s="516"/>
      <c r="K37" s="516"/>
      <c r="L37" s="516"/>
      <c r="M37" s="518"/>
      <c r="N37" s="515"/>
      <c r="O37" s="516"/>
      <c r="P37" s="516"/>
      <c r="Q37" s="516"/>
      <c r="R37" s="518"/>
      <c r="S37" s="515"/>
      <c r="T37" s="516"/>
      <c r="U37" s="516"/>
      <c r="V37" s="516"/>
      <c r="W37" s="517"/>
      <c r="Y37" s="519"/>
      <c r="AA37" s="438"/>
    </row>
    <row r="38" spans="2:41" ht="9.75" customHeight="1" x14ac:dyDescent="0.4">
      <c r="C38" s="221" t="str">
        <f t="shared" si="0"/>
        <v/>
      </c>
      <c r="Y38" s="326"/>
      <c r="AA38" s="438"/>
    </row>
    <row r="39" spans="2:41" s="105" customFormat="1" ht="14.25" customHeight="1" x14ac:dyDescent="0.4">
      <c r="B39" s="639" t="s">
        <v>410</v>
      </c>
      <c r="C39" s="639" t="s">
        <v>410</v>
      </c>
      <c r="D39" s="639" t="s">
        <v>410</v>
      </c>
      <c r="E39" s="639" t="s">
        <v>410</v>
      </c>
      <c r="F39" s="639" t="s">
        <v>410</v>
      </c>
      <c r="G39" s="639" t="s">
        <v>410</v>
      </c>
      <c r="H39" s="639" t="s">
        <v>410</v>
      </c>
      <c r="I39" s="639" t="s">
        <v>410</v>
      </c>
      <c r="J39" s="639" t="s">
        <v>410</v>
      </c>
      <c r="K39" s="639" t="s">
        <v>410</v>
      </c>
      <c r="L39" s="639" t="s">
        <v>410</v>
      </c>
      <c r="M39" s="639" t="s">
        <v>410</v>
      </c>
      <c r="N39" s="639" t="s">
        <v>410</v>
      </c>
      <c r="O39" s="639" t="s">
        <v>410</v>
      </c>
      <c r="P39" s="639" t="s">
        <v>410</v>
      </c>
      <c r="Q39" s="639" t="s">
        <v>410</v>
      </c>
      <c r="R39" s="639" t="s">
        <v>410</v>
      </c>
      <c r="S39" s="639" t="s">
        <v>410</v>
      </c>
      <c r="T39" s="639" t="s">
        <v>410</v>
      </c>
      <c r="U39" s="639" t="s">
        <v>410</v>
      </c>
      <c r="V39" s="639" t="s">
        <v>410</v>
      </c>
      <c r="W39" s="639" t="s">
        <v>410</v>
      </c>
      <c r="X39" s="640"/>
      <c r="Y39" s="641" t="s">
        <v>410</v>
      </c>
      <c r="Z39" s="642"/>
      <c r="AA39" s="642"/>
      <c r="AB39" s="419"/>
      <c r="AC39" s="419"/>
      <c r="AD39" s="419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</row>
  </sheetData>
  <mergeCells count="1">
    <mergeCell ref="Y5:Y6"/>
  </mergeCells>
  <phoneticPr fontId="31"/>
  <conditionalFormatting sqref="C7:C38">
    <cfRule type="expression" dxfId="22" priority="1">
      <formula>WEEKDAY($B7,1)=1</formula>
    </cfRule>
    <cfRule type="expression" dxfId="21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9155D-8287-4A69-9BF5-73C5A6296ABD}">
  <sheetPr>
    <tabColor rgb="FFFFC000"/>
    <pageSetUpPr fitToPage="1"/>
  </sheetPr>
  <dimension ref="A1:AJ45"/>
  <sheetViews>
    <sheetView showGridLines="0" zoomScale="145" zoomScaleNormal="145" workbookViewId="0">
      <selection activeCell="K47" sqref="K47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327" customWidth="1"/>
    <col min="21" max="21" width="3.625" style="4" customWidth="1"/>
    <col min="22" max="23" width="2.625" style="4" customWidth="1"/>
    <col min="24" max="24" width="6.625" style="16" customWidth="1"/>
    <col min="25" max="25" width="6.625" style="1" customWidth="1"/>
    <col min="26" max="32" width="2.625" style="1" customWidth="1"/>
    <col min="33" max="33" width="9.625" style="1" bestFit="1" customWidth="1"/>
    <col min="34" max="16384" width="8.875" style="1"/>
  </cols>
  <sheetData>
    <row r="1" spans="1:36" s="23" customFormat="1" ht="28.5" customHeight="1" x14ac:dyDescent="0.4">
      <c r="B1" s="25"/>
      <c r="C1" s="25"/>
      <c r="R1" s="26"/>
      <c r="S1" s="26"/>
      <c r="T1" s="26"/>
      <c r="W1" s="446"/>
      <c r="X1" s="27"/>
    </row>
    <row r="2" spans="1:36" s="29" customFormat="1" ht="26.1" customHeight="1" x14ac:dyDescent="0.4">
      <c r="A2" s="201"/>
      <c r="B2" s="200" t="s">
        <v>399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2"/>
      <c r="S2" s="202"/>
      <c r="T2" s="202"/>
      <c r="U2" s="203"/>
      <c r="V2" s="30"/>
      <c r="W2" s="447"/>
      <c r="X2" s="28"/>
    </row>
    <row r="3" spans="1:36" s="23" customFormat="1" ht="8.25" x14ac:dyDescent="0.4">
      <c r="A3" s="24"/>
      <c r="B3" s="39"/>
      <c r="C3" s="39"/>
      <c r="D3" s="24"/>
      <c r="E3" s="31"/>
      <c r="F3" s="905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0"/>
      <c r="S3" s="310"/>
      <c r="T3" s="310"/>
      <c r="U3" s="24"/>
      <c r="V3" s="24"/>
      <c r="W3" s="448"/>
      <c r="X3" s="27"/>
      <c r="Y3" s="24"/>
    </row>
    <row r="4" spans="1:36" ht="9.9499999999999993" customHeight="1" x14ac:dyDescent="0.4">
      <c r="A4" s="31"/>
      <c r="B4" s="821" t="s">
        <v>275</v>
      </c>
      <c r="C4" s="821"/>
      <c r="D4" s="820" t="str">
        <f>IF(X4="","",VLOOKUP(X4,Team_Mst,2,FALSE))</f>
        <v/>
      </c>
      <c r="E4" s="820"/>
      <c r="F4" s="905"/>
      <c r="G4" s="18"/>
      <c r="H4" s="818"/>
      <c r="I4" s="18"/>
      <c r="J4" s="906"/>
      <c r="K4" s="906"/>
      <c r="L4" s="467"/>
      <c r="M4" s="467"/>
      <c r="N4" s="467"/>
      <c r="O4" s="467"/>
      <c r="P4" s="467"/>
      <c r="Q4" s="467"/>
      <c r="R4" s="257"/>
      <c r="S4" s="257"/>
      <c r="T4" s="257"/>
      <c r="U4" s="5"/>
      <c r="V4" s="5"/>
      <c r="W4" s="449"/>
      <c r="X4" s="823"/>
      <c r="Y4" s="99"/>
    </row>
    <row r="5" spans="1:36" ht="9.9499999999999993" customHeight="1" x14ac:dyDescent="0.4">
      <c r="A5" s="31"/>
      <c r="B5" s="821"/>
      <c r="C5" s="821"/>
      <c r="D5" s="820"/>
      <c r="E5" s="820"/>
      <c r="F5" s="18"/>
      <c r="G5" s="18"/>
      <c r="H5" s="818"/>
      <c r="I5" s="18"/>
      <c r="J5" s="906"/>
      <c r="K5" s="906"/>
      <c r="L5" s="467"/>
      <c r="M5" s="467"/>
      <c r="N5" s="467"/>
      <c r="O5" s="467"/>
      <c r="P5" s="467"/>
      <c r="Q5" s="467"/>
      <c r="R5" s="257"/>
      <c r="S5" s="257"/>
      <c r="T5" s="257"/>
      <c r="U5" s="5"/>
      <c r="V5" s="5"/>
      <c r="W5" s="449"/>
      <c r="X5" s="823"/>
      <c r="Y5" s="99"/>
    </row>
    <row r="6" spans="1:36" ht="9.9499999999999993" customHeight="1" x14ac:dyDescent="0.4">
      <c r="A6" s="31"/>
      <c r="B6" s="17"/>
      <c r="C6" s="17"/>
      <c r="D6" s="12"/>
      <c r="E6" s="18"/>
      <c r="F6" s="18"/>
      <c r="G6" s="18"/>
      <c r="H6" s="302"/>
      <c r="R6" s="257"/>
      <c r="S6" s="257"/>
      <c r="T6" s="257"/>
      <c r="U6" s="5"/>
      <c r="V6" s="5"/>
      <c r="W6" s="449"/>
      <c r="X6" s="823"/>
      <c r="Y6" s="99"/>
      <c r="AC6" s="23"/>
      <c r="AD6" s="23"/>
      <c r="AE6" s="23"/>
      <c r="AF6" s="23"/>
      <c r="AG6" s="23"/>
      <c r="AH6" s="23"/>
      <c r="AI6" s="23"/>
      <c r="AJ6" s="23"/>
    </row>
    <row r="7" spans="1:36" ht="9.9499999999999993" customHeight="1" x14ac:dyDescent="0.4">
      <c r="A7" s="31"/>
      <c r="B7" s="17"/>
      <c r="C7" s="17"/>
      <c r="D7" s="12"/>
      <c r="E7" s="18"/>
      <c r="F7" s="18"/>
      <c r="G7" s="18"/>
      <c r="H7" s="818"/>
      <c r="R7" s="257"/>
      <c r="S7" s="257"/>
      <c r="T7" s="257"/>
      <c r="U7" s="5"/>
      <c r="V7" s="5"/>
      <c r="W7" s="449"/>
      <c r="X7" s="823"/>
      <c r="Y7" s="99"/>
      <c r="AC7" s="23"/>
      <c r="AD7" s="23"/>
      <c r="AE7" s="23"/>
      <c r="AF7" s="23"/>
      <c r="AG7" s="23"/>
      <c r="AH7" s="23"/>
      <c r="AI7" s="23"/>
      <c r="AJ7" s="23"/>
    </row>
    <row r="8" spans="1:36" ht="9.9499999999999993" customHeight="1" x14ac:dyDescent="0.4">
      <c r="A8" s="31"/>
      <c r="B8" s="821" t="s">
        <v>393</v>
      </c>
      <c r="C8" s="821"/>
      <c r="D8" s="820" t="str">
        <f>IF(X8="","",VLOOKUP(X8,Team_Mst,2,FALSE))</f>
        <v/>
      </c>
      <c r="E8" s="820"/>
      <c r="F8" s="18"/>
      <c r="G8" s="18"/>
      <c r="H8" s="818"/>
      <c r="I8" s="906" t="s">
        <v>372</v>
      </c>
      <c r="J8" s="906"/>
      <c r="L8" s="467"/>
      <c r="M8" s="467"/>
      <c r="N8" s="467"/>
      <c r="O8" s="467"/>
      <c r="P8" s="467"/>
      <c r="Q8" s="467"/>
      <c r="R8" s="257"/>
      <c r="S8" s="257"/>
      <c r="T8" s="257"/>
      <c r="U8" s="5"/>
      <c r="V8" s="5"/>
      <c r="W8" s="449"/>
      <c r="X8" s="823"/>
      <c r="Y8" s="99"/>
    </row>
    <row r="9" spans="1:36" ht="9.9499999999999993" customHeight="1" x14ac:dyDescent="0.4">
      <c r="A9" s="31"/>
      <c r="B9" s="821"/>
      <c r="C9" s="821"/>
      <c r="D9" s="820"/>
      <c r="E9" s="820"/>
      <c r="F9" s="821"/>
      <c r="G9" s="18"/>
      <c r="H9" s="309"/>
      <c r="I9" s="906"/>
      <c r="J9" s="906"/>
      <c r="L9" s="467"/>
      <c r="M9" s="467"/>
      <c r="N9" s="467"/>
      <c r="O9" s="467"/>
      <c r="P9" s="467"/>
      <c r="Q9" s="467"/>
      <c r="R9" s="257"/>
      <c r="S9" s="257"/>
      <c r="T9" s="257"/>
      <c r="U9" s="5"/>
      <c r="V9" s="5"/>
      <c r="W9" s="449"/>
      <c r="X9" s="823"/>
      <c r="Y9" s="99"/>
    </row>
    <row r="10" spans="1:36" s="23" customFormat="1" ht="8.25" customHeight="1" x14ac:dyDescent="0.4">
      <c r="A10" s="24"/>
      <c r="B10" s="39"/>
      <c r="C10" s="39"/>
      <c r="D10" s="24"/>
      <c r="E10" s="31"/>
      <c r="F10" s="821"/>
      <c r="G10" s="31"/>
      <c r="H10" s="31"/>
      <c r="I10" s="820" t="str">
        <f>IF(D10="","",VLOOKUP(D10,Team_Mst,2,FALSE))</f>
        <v/>
      </c>
      <c r="J10" s="820"/>
      <c r="K10" s="820"/>
      <c r="L10" s="820"/>
      <c r="M10" s="820"/>
      <c r="N10" s="820"/>
      <c r="O10" s="820"/>
      <c r="P10" s="820"/>
      <c r="Q10" s="31"/>
      <c r="R10" s="310"/>
      <c r="S10" s="310"/>
      <c r="T10" s="310"/>
      <c r="U10" s="24"/>
      <c r="V10" s="24"/>
      <c r="W10" s="448"/>
      <c r="X10" s="27"/>
      <c r="Y10" s="24"/>
    </row>
    <row r="11" spans="1:36" s="23" customFormat="1" ht="8.25" customHeight="1" x14ac:dyDescent="0.4">
      <c r="A11" s="24"/>
      <c r="B11" s="39"/>
      <c r="C11" s="39"/>
      <c r="D11" s="24"/>
      <c r="E11" s="31"/>
      <c r="F11" s="905"/>
      <c r="G11" s="31"/>
      <c r="H11" s="31"/>
      <c r="I11" s="820"/>
      <c r="J11" s="820"/>
      <c r="K11" s="820"/>
      <c r="L11" s="820"/>
      <c r="M11" s="820"/>
      <c r="N11" s="820"/>
      <c r="O11" s="820"/>
      <c r="P11" s="820"/>
      <c r="Q11" s="31"/>
      <c r="R11" s="310"/>
      <c r="S11" s="310"/>
      <c r="T11" s="310"/>
      <c r="U11" s="24"/>
      <c r="V11" s="24"/>
      <c r="W11" s="448"/>
      <c r="X11" s="27"/>
      <c r="Y11" s="24"/>
    </row>
    <row r="12" spans="1:36" ht="9.9499999999999993" customHeight="1" x14ac:dyDescent="0.4">
      <c r="A12" s="31"/>
      <c r="B12" s="821" t="s">
        <v>454</v>
      </c>
      <c r="C12" s="821"/>
      <c r="D12" s="820" t="str">
        <f>IF(X12="","",VLOOKUP(X12,Team_Mst,2,FALSE))</f>
        <v/>
      </c>
      <c r="E12" s="820"/>
      <c r="F12" s="905"/>
      <c r="G12" s="18"/>
      <c r="H12" s="818"/>
      <c r="I12" s="906" t="s">
        <v>461</v>
      </c>
      <c r="J12" s="906"/>
      <c r="L12" s="467"/>
      <c r="M12" s="467"/>
      <c r="N12" s="467"/>
      <c r="O12" s="467"/>
      <c r="P12" s="467"/>
      <c r="Q12" s="467"/>
      <c r="R12" s="257"/>
      <c r="S12" s="257"/>
      <c r="T12" s="257"/>
      <c r="U12" s="5"/>
      <c r="V12" s="5"/>
      <c r="W12" s="449"/>
      <c r="X12" s="823"/>
      <c r="Y12" s="99"/>
    </row>
    <row r="13" spans="1:36" ht="9.9499999999999993" customHeight="1" x14ac:dyDescent="0.4">
      <c r="A13" s="31"/>
      <c r="B13" s="821"/>
      <c r="C13" s="821"/>
      <c r="D13" s="820"/>
      <c r="E13" s="820"/>
      <c r="F13" s="18"/>
      <c r="G13" s="18"/>
      <c r="H13" s="818"/>
      <c r="I13" s="906"/>
      <c r="J13" s="906"/>
      <c r="L13" s="467"/>
      <c r="M13" s="467"/>
      <c r="N13" s="467"/>
      <c r="O13" s="467"/>
      <c r="P13" s="467"/>
      <c r="Q13" s="467"/>
      <c r="R13" s="257"/>
      <c r="S13" s="257"/>
      <c r="T13" s="257"/>
      <c r="U13" s="5"/>
      <c r="V13" s="5"/>
      <c r="W13" s="449"/>
      <c r="X13" s="823"/>
      <c r="Y13" s="99"/>
    </row>
    <row r="14" spans="1:36" ht="9.9499999999999993" customHeight="1" x14ac:dyDescent="0.4">
      <c r="A14" s="31"/>
      <c r="B14" s="17"/>
      <c r="C14" s="17"/>
      <c r="D14" s="12"/>
      <c r="E14" s="18"/>
      <c r="F14" s="18"/>
      <c r="G14" s="18"/>
      <c r="H14" s="818"/>
      <c r="I14" s="820" t="str">
        <f>IF(E14="","",VLOOKUP(E14,Team_Mst,2,FALSE))</f>
        <v/>
      </c>
      <c r="J14" s="820"/>
      <c r="K14" s="820"/>
      <c r="L14" s="820"/>
      <c r="M14" s="820"/>
      <c r="N14" s="820"/>
      <c r="O14" s="820"/>
      <c r="P14" s="820"/>
      <c r="R14" s="257"/>
      <c r="S14" s="257"/>
      <c r="T14" s="257"/>
      <c r="U14" s="5"/>
      <c r="V14" s="5"/>
      <c r="W14" s="449"/>
      <c r="X14" s="823"/>
      <c r="Y14" s="99"/>
      <c r="AC14" s="23"/>
      <c r="AD14" s="23"/>
      <c r="AE14" s="23"/>
      <c r="AF14" s="23"/>
      <c r="AG14" s="23"/>
      <c r="AH14" s="23"/>
      <c r="AI14" s="23"/>
      <c r="AJ14" s="23"/>
    </row>
    <row r="15" spans="1:36" ht="9.9499999999999993" customHeight="1" x14ac:dyDescent="0.4">
      <c r="A15" s="31"/>
      <c r="B15" s="17"/>
      <c r="C15" s="17"/>
      <c r="D15" s="12"/>
      <c r="E15" s="18"/>
      <c r="F15" s="18"/>
      <c r="G15" s="18"/>
      <c r="H15" s="818"/>
      <c r="I15" s="820"/>
      <c r="J15" s="820"/>
      <c r="K15" s="820"/>
      <c r="L15" s="820"/>
      <c r="M15" s="820"/>
      <c r="N15" s="820"/>
      <c r="O15" s="820"/>
      <c r="P15" s="820"/>
      <c r="R15" s="257"/>
      <c r="S15" s="257"/>
      <c r="T15" s="257"/>
      <c r="U15" s="5"/>
      <c r="V15" s="5"/>
      <c r="W15" s="449"/>
      <c r="X15" s="823"/>
      <c r="Y15" s="99"/>
      <c r="AC15" s="23"/>
      <c r="AD15" s="23"/>
      <c r="AE15" s="23"/>
      <c r="AF15" s="23"/>
      <c r="AG15" s="23"/>
      <c r="AH15" s="23"/>
      <c r="AI15" s="23"/>
      <c r="AJ15" s="23"/>
    </row>
    <row r="16" spans="1:36" ht="9.9499999999999993" customHeight="1" x14ac:dyDescent="0.4">
      <c r="A16" s="31"/>
      <c r="B16" s="821" t="s">
        <v>277</v>
      </c>
      <c r="C16" s="821"/>
      <c r="D16" s="820" t="str">
        <f>IF(X16="","",VLOOKUP(X16,Team_Mst,2,FALSE))</f>
        <v/>
      </c>
      <c r="E16" s="820"/>
      <c r="F16" s="18"/>
      <c r="G16" s="18"/>
      <c r="H16" s="818"/>
      <c r="Q16" s="467"/>
      <c r="R16" s="257"/>
      <c r="S16" s="257"/>
      <c r="T16" s="257"/>
      <c r="U16" s="5"/>
      <c r="V16" s="5"/>
      <c r="W16" s="449"/>
      <c r="X16" s="823"/>
      <c r="Y16" s="99"/>
    </row>
    <row r="17" spans="1:25" ht="9.9499999999999993" customHeight="1" x14ac:dyDescent="0.4">
      <c r="A17" s="31"/>
      <c r="B17" s="821"/>
      <c r="C17" s="821"/>
      <c r="D17" s="820"/>
      <c r="E17" s="820"/>
      <c r="F17" s="821"/>
      <c r="G17" s="18"/>
      <c r="H17" s="818"/>
      <c r="Q17" s="467"/>
      <c r="R17" s="257"/>
      <c r="S17" s="257"/>
      <c r="T17" s="257"/>
      <c r="U17" s="5"/>
      <c r="V17" s="5"/>
      <c r="W17" s="449"/>
      <c r="X17" s="823"/>
      <c r="Y17" s="99"/>
    </row>
    <row r="18" spans="1:25" s="23" customFormat="1" ht="8.25" x14ac:dyDescent="0.4">
      <c r="A18" s="24"/>
      <c r="B18" s="39"/>
      <c r="C18" s="39"/>
      <c r="D18" s="24"/>
      <c r="E18" s="31"/>
      <c r="F18" s="82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0"/>
      <c r="S18" s="310"/>
      <c r="T18" s="310"/>
      <c r="U18" s="24"/>
      <c r="V18" s="24"/>
      <c r="W18" s="448"/>
      <c r="X18" s="27"/>
      <c r="Y18" s="24"/>
    </row>
    <row r="19" spans="1:25" s="105" customFormat="1" ht="6.75" x14ac:dyDescent="0.4">
      <c r="A19" s="110"/>
      <c r="B19" s="111"/>
      <c r="C19" s="111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311"/>
      <c r="S19" s="311"/>
      <c r="T19" s="311"/>
      <c r="U19" s="110"/>
      <c r="W19" s="450"/>
      <c r="X19" s="106"/>
    </row>
    <row r="20" spans="1:25" s="23" customFormat="1" ht="8.25" customHeight="1" x14ac:dyDescent="0.4">
      <c r="A20" s="24"/>
      <c r="B20" s="39"/>
      <c r="C20" s="39"/>
      <c r="D20" s="24"/>
      <c r="E20" s="31"/>
      <c r="F20" s="821" t="s">
        <v>472</v>
      </c>
      <c r="G20" s="821"/>
      <c r="H20" s="821"/>
      <c r="I20" s="31"/>
      <c r="J20" s="31"/>
      <c r="K20" s="31"/>
      <c r="L20" s="31"/>
      <c r="M20" s="31"/>
      <c r="N20" s="31"/>
      <c r="O20" s="31"/>
      <c r="P20" s="31"/>
      <c r="Q20" s="31"/>
      <c r="R20" s="24"/>
      <c r="S20" s="24"/>
      <c r="T20" s="24"/>
      <c r="U20" s="24"/>
      <c r="V20" s="24"/>
      <c r="W20" s="448"/>
      <c r="X20" s="27"/>
      <c r="Y20" s="24"/>
    </row>
    <row r="21" spans="1:25" s="23" customFormat="1" ht="8.25" customHeight="1" x14ac:dyDescent="0.4">
      <c r="A21" s="24"/>
      <c r="B21" s="39"/>
      <c r="C21" s="39"/>
      <c r="D21" s="24"/>
      <c r="E21" s="31"/>
      <c r="F21" s="821"/>
      <c r="G21" s="821"/>
      <c r="H21" s="821"/>
      <c r="I21" s="31"/>
      <c r="J21" s="31"/>
      <c r="K21" s="31"/>
      <c r="L21" s="31"/>
      <c r="M21" s="31"/>
      <c r="N21" s="31"/>
      <c r="O21" s="31"/>
      <c r="P21" s="31"/>
      <c r="Q21" s="31"/>
      <c r="R21" s="24"/>
      <c r="S21" s="24"/>
      <c r="T21" s="24"/>
      <c r="U21" s="24"/>
      <c r="V21" s="24"/>
      <c r="W21" s="448"/>
      <c r="X21" s="27"/>
      <c r="Y21" s="24"/>
    </row>
    <row r="22" spans="1:25" ht="9.9499999999999993" customHeight="1" x14ac:dyDescent="0.4">
      <c r="A22" s="31"/>
      <c r="B22" s="821" t="s">
        <v>455</v>
      </c>
      <c r="C22" s="821"/>
      <c r="D22" s="820" t="str">
        <f>IF(X22="","",VLOOKUP(X22,Team_Mst,2,FALSE))</f>
        <v/>
      </c>
      <c r="E22" s="820"/>
      <c r="F22" s="884"/>
      <c r="G22" s="818" t="s">
        <v>396</v>
      </c>
      <c r="H22" s="884"/>
      <c r="I22" s="820" t="str">
        <f>IF(Y22="","",VLOOKUP(Y22,Team_Mst,2,FALSE))</f>
        <v/>
      </c>
      <c r="J22" s="820"/>
      <c r="K22" s="820"/>
      <c r="L22" s="820"/>
      <c r="M22" s="820"/>
      <c r="N22" s="820"/>
      <c r="O22" s="820"/>
      <c r="P22" s="820"/>
      <c r="Q22" s="820"/>
      <c r="R22" s="821" t="s">
        <v>394</v>
      </c>
      <c r="S22" s="821"/>
      <c r="T22" s="19"/>
      <c r="U22" s="5"/>
      <c r="V22" s="5"/>
      <c r="W22" s="449"/>
      <c r="X22" s="827"/>
      <c r="Y22" s="827"/>
    </row>
    <row r="23" spans="1:25" ht="9.9499999999999993" customHeight="1" x14ac:dyDescent="0.4">
      <c r="A23" s="31"/>
      <c r="B23" s="821"/>
      <c r="C23" s="821"/>
      <c r="D23" s="820"/>
      <c r="E23" s="820"/>
      <c r="F23" s="884"/>
      <c r="G23" s="818"/>
      <c r="H23" s="884"/>
      <c r="I23" s="820"/>
      <c r="J23" s="820"/>
      <c r="K23" s="820"/>
      <c r="L23" s="820"/>
      <c r="M23" s="820"/>
      <c r="N23" s="820"/>
      <c r="O23" s="820"/>
      <c r="P23" s="820"/>
      <c r="Q23" s="820"/>
      <c r="R23" s="821"/>
      <c r="S23" s="821"/>
      <c r="T23" s="19"/>
      <c r="U23" s="5"/>
      <c r="V23" s="5"/>
      <c r="W23" s="449"/>
      <c r="X23" s="828"/>
      <c r="Y23" s="828"/>
    </row>
    <row r="24" spans="1:25" s="23" customFormat="1" ht="8.25" x14ac:dyDescent="0.4">
      <c r="A24" s="24"/>
      <c r="B24" s="39"/>
      <c r="C24" s="39"/>
      <c r="D24" s="24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0"/>
      <c r="S24" s="310"/>
      <c r="T24" s="310"/>
      <c r="U24" s="24"/>
      <c r="V24" s="24"/>
      <c r="W24" s="448"/>
      <c r="X24" s="27"/>
      <c r="Y24" s="24"/>
    </row>
    <row r="25" spans="1:25" s="105" customFormat="1" ht="6.75" x14ac:dyDescent="0.4">
      <c r="A25" s="110"/>
      <c r="B25" s="111"/>
      <c r="C25" s="111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311"/>
      <c r="S25" s="311"/>
      <c r="T25" s="311"/>
      <c r="U25" s="110"/>
      <c r="W25" s="450"/>
      <c r="X25" s="106"/>
    </row>
    <row r="26" spans="1:25" s="23" customFormat="1" ht="8.25" x14ac:dyDescent="0.4">
      <c r="A26" s="24"/>
      <c r="B26" s="39"/>
      <c r="C26" s="39"/>
      <c r="D26" s="24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0"/>
      <c r="S26" s="310"/>
      <c r="T26" s="310"/>
      <c r="U26" s="24"/>
      <c r="V26" s="24"/>
      <c r="W26" s="448"/>
      <c r="X26" s="27"/>
      <c r="Y26" s="24"/>
    </row>
    <row r="27" spans="1:25" x14ac:dyDescent="0.4">
      <c r="B27" s="100" t="s">
        <v>473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309"/>
      <c r="S27" s="312"/>
      <c r="T27" s="312"/>
      <c r="W27" s="451"/>
      <c r="X27" s="4"/>
      <c r="Y27" s="16"/>
    </row>
    <row r="28" spans="1:25" s="23" customFormat="1" ht="8.25" x14ac:dyDescent="0.4">
      <c r="A28" s="24"/>
      <c r="B28" s="39"/>
      <c r="C28" s="39"/>
      <c r="D28" s="24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0"/>
      <c r="S28" s="310"/>
      <c r="T28" s="310"/>
      <c r="U28" s="24"/>
      <c r="V28" s="24"/>
      <c r="W28" s="448"/>
      <c r="X28" s="27"/>
      <c r="Y28" s="24"/>
    </row>
    <row r="29" spans="1:25" s="105" customFormat="1" ht="6.75" x14ac:dyDescent="0.4">
      <c r="A29" s="110"/>
      <c r="B29" s="111"/>
      <c r="C29" s="111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311"/>
      <c r="S29" s="311"/>
      <c r="T29" s="311"/>
      <c r="U29" s="110"/>
      <c r="W29" s="450"/>
      <c r="X29" s="106"/>
    </row>
    <row r="30" spans="1:25" s="23" customFormat="1" ht="9" thickBot="1" x14ac:dyDescent="0.45">
      <c r="A30" s="24"/>
      <c r="B30" s="39"/>
      <c r="C30" s="39"/>
      <c r="D30" s="24"/>
      <c r="E30" s="31"/>
      <c r="F30" s="31">
        <v>4</v>
      </c>
      <c r="G30" s="31">
        <v>2</v>
      </c>
      <c r="H30" s="31">
        <v>1</v>
      </c>
      <c r="I30" s="31">
        <v>0</v>
      </c>
      <c r="J30" s="31"/>
      <c r="K30" s="31"/>
      <c r="L30" s="31"/>
      <c r="M30" s="31"/>
      <c r="N30" s="31"/>
      <c r="O30" s="31"/>
      <c r="P30" s="31"/>
      <c r="Q30" s="31"/>
      <c r="R30" s="310"/>
      <c r="S30" s="310"/>
      <c r="T30" s="310"/>
      <c r="U30" s="24"/>
      <c r="V30" s="24"/>
      <c r="W30" s="448"/>
      <c r="X30" s="27"/>
      <c r="Y30" s="24"/>
    </row>
    <row r="31" spans="1:25" ht="18.75" customHeight="1" x14ac:dyDescent="0.4">
      <c r="A31" s="24"/>
      <c r="B31" s="370" t="s">
        <v>0</v>
      </c>
      <c r="C31" s="371"/>
      <c r="D31" s="376" t="s">
        <v>1</v>
      </c>
      <c r="E31" s="377" t="s">
        <v>366</v>
      </c>
      <c r="F31" s="378" t="s">
        <v>2</v>
      </c>
      <c r="G31" s="379" t="s">
        <v>367</v>
      </c>
      <c r="H31" s="379" t="s">
        <v>368</v>
      </c>
      <c r="I31" s="380" t="s">
        <v>369</v>
      </c>
      <c r="J31" s="907">
        <v>1</v>
      </c>
      <c r="K31" s="908"/>
      <c r="L31" s="908">
        <v>2</v>
      </c>
      <c r="M31" s="908"/>
      <c r="N31" s="908">
        <v>3</v>
      </c>
      <c r="O31" s="908"/>
      <c r="P31" s="908">
        <v>4</v>
      </c>
      <c r="Q31" s="909"/>
      <c r="R31" s="381" t="s">
        <v>22</v>
      </c>
      <c r="S31" s="382" t="s">
        <v>21</v>
      </c>
      <c r="T31" s="383" t="s">
        <v>23</v>
      </c>
      <c r="U31" s="384" t="s">
        <v>41</v>
      </c>
      <c r="V31" s="5"/>
      <c r="W31" s="449"/>
      <c r="Y31" s="3"/>
    </row>
    <row r="32" spans="1:25" ht="18.75" customHeight="1" x14ac:dyDescent="0.4">
      <c r="A32" s="24"/>
      <c r="B32" s="372">
        <v>1</v>
      </c>
      <c r="C32" s="373">
        <v>1</v>
      </c>
      <c r="D32" s="77" t="str">
        <f>IF(X32="","",VLOOKUP(X32,Team_Mst,2,FALSE))</f>
        <v>成瀬アストロズ</v>
      </c>
      <c r="E32" s="292">
        <f>SUMPRODUCT(F$30:I$30,F32:I32)</f>
        <v>4</v>
      </c>
      <c r="F32" s="84">
        <v>1</v>
      </c>
      <c r="G32" s="83"/>
      <c r="H32" s="83"/>
      <c r="I32" s="85"/>
      <c r="J32" s="814"/>
      <c r="K32" s="807"/>
      <c r="L32" s="806" t="s">
        <v>146</v>
      </c>
      <c r="M32" s="806"/>
      <c r="N32" s="806" t="s">
        <v>163</v>
      </c>
      <c r="O32" s="806"/>
      <c r="P32" s="910"/>
      <c r="Q32" s="911"/>
      <c r="R32" s="316">
        <v>10</v>
      </c>
      <c r="S32" s="131">
        <v>4</v>
      </c>
      <c r="T32" s="317">
        <f t="shared" ref="T32:T35" si="0">IF(R32="","",R32-S32)</f>
        <v>6</v>
      </c>
      <c r="U32" s="85"/>
      <c r="V32" s="5"/>
      <c r="W32" s="449"/>
      <c r="X32" s="16" t="s">
        <v>83</v>
      </c>
      <c r="Y32" s="3"/>
    </row>
    <row r="33" spans="1:25" ht="18.75" customHeight="1" x14ac:dyDescent="0.4">
      <c r="A33" s="24"/>
      <c r="B33" s="372">
        <v>2</v>
      </c>
      <c r="C33" s="373">
        <v>2</v>
      </c>
      <c r="D33" s="77" t="str">
        <f>IF(X33="","",VLOOKUP(X33,Team_Mst,2,FALSE))</f>
        <v>山崎ドリンカーズMJ</v>
      </c>
      <c r="E33" s="297">
        <f>SUMPRODUCT(F$30:I$30,F33:I33)</f>
        <v>1</v>
      </c>
      <c r="F33" s="79"/>
      <c r="G33" s="80"/>
      <c r="H33" s="80">
        <v>1</v>
      </c>
      <c r="I33" s="20"/>
      <c r="J33" s="815" t="s">
        <v>146</v>
      </c>
      <c r="K33" s="806"/>
      <c r="L33" s="807"/>
      <c r="M33" s="807"/>
      <c r="N33" s="806" t="s">
        <v>153</v>
      </c>
      <c r="O33" s="806"/>
      <c r="P33" s="910"/>
      <c r="Q33" s="911"/>
      <c r="R33" s="318">
        <v>4</v>
      </c>
      <c r="S33" s="319">
        <v>10</v>
      </c>
      <c r="T33" s="320">
        <f t="shared" si="0"/>
        <v>-6</v>
      </c>
      <c r="U33" s="107"/>
      <c r="V33" s="5"/>
      <c r="W33" s="449"/>
      <c r="X33" s="16" t="s">
        <v>84</v>
      </c>
      <c r="Y33" s="3"/>
    </row>
    <row r="34" spans="1:25" ht="18.75" customHeight="1" thickBot="1" x14ac:dyDescent="0.45">
      <c r="A34" s="24"/>
      <c r="B34" s="372">
        <v>3</v>
      </c>
      <c r="C34" s="373">
        <v>3</v>
      </c>
      <c r="D34" s="77" t="str">
        <f>IF(X34="","",VLOOKUP(X34,Team_Mst,2,FALSE))</f>
        <v>RED・40's</v>
      </c>
      <c r="E34" s="297">
        <f>SUMPRODUCT(F$30:I$30,F34:I34)</f>
        <v>0</v>
      </c>
      <c r="F34" s="79"/>
      <c r="G34" s="80"/>
      <c r="H34" s="80"/>
      <c r="I34" s="20"/>
      <c r="J34" s="815" t="s">
        <v>163</v>
      </c>
      <c r="K34" s="806"/>
      <c r="L34" s="806" t="s">
        <v>153</v>
      </c>
      <c r="M34" s="806"/>
      <c r="N34" s="807"/>
      <c r="O34" s="807"/>
      <c r="P34" s="910"/>
      <c r="Q34" s="911"/>
      <c r="R34" s="318"/>
      <c r="S34" s="319"/>
      <c r="T34" s="321" t="str">
        <f t="shared" si="0"/>
        <v/>
      </c>
      <c r="U34" s="20"/>
      <c r="V34" s="5"/>
      <c r="W34" s="449"/>
      <c r="X34" s="16" t="s">
        <v>85</v>
      </c>
      <c r="Y34" s="3"/>
    </row>
    <row r="35" spans="1:25" ht="18.75" hidden="1" customHeight="1" thickBot="1" x14ac:dyDescent="0.45">
      <c r="A35" s="24"/>
      <c r="B35" s="460"/>
      <c r="C35" s="461"/>
      <c r="D35" s="462" t="str">
        <f>IF(X35="","",VLOOKUP(X35,Team_Mst,2,FALSE))</f>
        <v/>
      </c>
      <c r="E35" s="463"/>
      <c r="F35" s="464"/>
      <c r="G35" s="465"/>
      <c r="H35" s="465"/>
      <c r="I35" s="466"/>
      <c r="J35" s="912"/>
      <c r="K35" s="913"/>
      <c r="L35" s="914"/>
      <c r="M35" s="913"/>
      <c r="N35" s="914"/>
      <c r="O35" s="913"/>
      <c r="P35" s="914"/>
      <c r="Q35" s="915"/>
      <c r="R35" s="322"/>
      <c r="S35" s="323"/>
      <c r="T35" s="324" t="str">
        <f t="shared" si="0"/>
        <v/>
      </c>
      <c r="U35" s="21"/>
      <c r="V35" s="5"/>
      <c r="W35" s="449"/>
      <c r="Y35" s="3"/>
    </row>
    <row r="36" spans="1:25" s="23" customFormat="1" ht="9" thickBot="1" x14ac:dyDescent="0.45">
      <c r="A36" s="24"/>
      <c r="B36" s="39"/>
      <c r="C36" s="39"/>
      <c r="D36" s="24"/>
      <c r="E36" s="31"/>
      <c r="F36" s="31"/>
      <c r="G36" s="31"/>
      <c r="H36" s="31"/>
      <c r="I36" s="31"/>
      <c r="J36" s="811"/>
      <c r="K36" s="811"/>
      <c r="L36" s="811"/>
      <c r="M36" s="811"/>
      <c r="N36" s="811"/>
      <c r="O36" s="811"/>
      <c r="P36" s="811"/>
      <c r="Q36" s="811"/>
      <c r="R36" s="310"/>
      <c r="S36" s="310"/>
      <c r="T36" s="310"/>
      <c r="U36" s="24"/>
      <c r="V36" s="24"/>
      <c r="W36" s="448"/>
      <c r="X36" s="27"/>
      <c r="Y36" s="24"/>
    </row>
    <row r="37" spans="1:25" ht="18.75" customHeight="1" x14ac:dyDescent="0.4">
      <c r="A37" s="24"/>
      <c r="B37" s="370" t="s">
        <v>0</v>
      </c>
      <c r="C37" s="371"/>
      <c r="D37" s="376" t="s">
        <v>4</v>
      </c>
      <c r="E37" s="377" t="s">
        <v>366</v>
      </c>
      <c r="F37" s="378" t="s">
        <v>2</v>
      </c>
      <c r="G37" s="379" t="s">
        <v>367</v>
      </c>
      <c r="H37" s="379" t="s">
        <v>368</v>
      </c>
      <c r="I37" s="380" t="s">
        <v>369</v>
      </c>
      <c r="J37" s="907">
        <v>1</v>
      </c>
      <c r="K37" s="908"/>
      <c r="L37" s="908">
        <v>2</v>
      </c>
      <c r="M37" s="908"/>
      <c r="N37" s="908">
        <v>3</v>
      </c>
      <c r="O37" s="908"/>
      <c r="P37" s="908">
        <v>4</v>
      </c>
      <c r="Q37" s="909"/>
      <c r="R37" s="381" t="s">
        <v>22</v>
      </c>
      <c r="S37" s="382" t="s">
        <v>21</v>
      </c>
      <c r="T37" s="383" t="s">
        <v>23</v>
      </c>
      <c r="U37" s="384" t="s">
        <v>41</v>
      </c>
      <c r="V37" s="5"/>
      <c r="W37" s="449"/>
      <c r="Y37" s="3"/>
    </row>
    <row r="38" spans="1:25" ht="18.75" customHeight="1" x14ac:dyDescent="0.4">
      <c r="A38" s="24"/>
      <c r="B38" s="372">
        <v>4</v>
      </c>
      <c r="C38" s="373">
        <v>1</v>
      </c>
      <c r="D38" s="77" t="str">
        <f>IF(X38="","",VLOOKUP(X38,Team_Mst,2,FALSE))</f>
        <v>サザンストリームフォーエバー</v>
      </c>
      <c r="E38" s="292">
        <f t="shared" ref="E38:E40" si="1">SUMPRODUCT(F$30:I$30,F38:I38)</f>
        <v>0</v>
      </c>
      <c r="F38" s="84"/>
      <c r="G38" s="83"/>
      <c r="H38" s="83"/>
      <c r="I38" s="85"/>
      <c r="J38" s="814"/>
      <c r="K38" s="807"/>
      <c r="L38" s="806" t="s">
        <v>280</v>
      </c>
      <c r="M38" s="806"/>
      <c r="N38" s="806" t="s">
        <v>299</v>
      </c>
      <c r="O38" s="806"/>
      <c r="P38" s="807"/>
      <c r="Q38" s="916"/>
      <c r="R38" s="316"/>
      <c r="S38" s="131"/>
      <c r="T38" s="325" t="str">
        <f t="shared" ref="T38:T41" si="2">IF(R38="","",R38-S38)</f>
        <v/>
      </c>
      <c r="U38" s="85"/>
      <c r="V38" s="5"/>
      <c r="W38" s="449"/>
      <c r="X38" s="16" t="s">
        <v>86</v>
      </c>
      <c r="Y38" s="3"/>
    </row>
    <row r="39" spans="1:25" ht="18.75" customHeight="1" x14ac:dyDescent="0.4">
      <c r="A39" s="24"/>
      <c r="B39" s="372">
        <v>5</v>
      </c>
      <c r="C39" s="373">
        <v>2</v>
      </c>
      <c r="D39" s="77" t="str">
        <f>IF(X39="","",VLOOKUP(X39,Team_Mst,2,FALSE))</f>
        <v>町田メイツJ</v>
      </c>
      <c r="E39" s="297">
        <f t="shared" si="1"/>
        <v>0</v>
      </c>
      <c r="F39" s="79"/>
      <c r="G39" s="80"/>
      <c r="H39" s="80"/>
      <c r="I39" s="20"/>
      <c r="J39" s="815" t="s">
        <v>280</v>
      </c>
      <c r="K39" s="806"/>
      <c r="L39" s="807"/>
      <c r="M39" s="807"/>
      <c r="N39" s="806" t="s">
        <v>350</v>
      </c>
      <c r="O39" s="806"/>
      <c r="P39" s="807"/>
      <c r="Q39" s="916"/>
      <c r="R39" s="318"/>
      <c r="S39" s="319"/>
      <c r="T39" s="321" t="str">
        <f t="shared" si="2"/>
        <v/>
      </c>
      <c r="U39" s="20"/>
      <c r="V39" s="5"/>
      <c r="W39" s="449"/>
      <c r="X39" s="16" t="s">
        <v>87</v>
      </c>
      <c r="Y39" s="3"/>
    </row>
    <row r="40" spans="1:25" ht="18.75" customHeight="1" x14ac:dyDescent="0.4">
      <c r="A40" s="24"/>
      <c r="B40" s="372">
        <v>6</v>
      </c>
      <c r="C40" s="373">
        <v>3</v>
      </c>
      <c r="D40" s="77" t="str">
        <f>IF(X40="","",VLOOKUP(X40,Team_Mst,2,FALSE))</f>
        <v>山崎HEARTZ</v>
      </c>
      <c r="E40" s="297">
        <f t="shared" si="1"/>
        <v>0</v>
      </c>
      <c r="F40" s="79"/>
      <c r="G40" s="80"/>
      <c r="H40" s="80"/>
      <c r="I40" s="20"/>
      <c r="J40" s="815" t="s">
        <v>299</v>
      </c>
      <c r="K40" s="806"/>
      <c r="L40" s="806" t="s">
        <v>350</v>
      </c>
      <c r="M40" s="806"/>
      <c r="N40" s="807"/>
      <c r="O40" s="807"/>
      <c r="P40" s="807"/>
      <c r="Q40" s="916"/>
      <c r="R40" s="318"/>
      <c r="S40" s="319"/>
      <c r="T40" s="321" t="str">
        <f t="shared" si="2"/>
        <v/>
      </c>
      <c r="U40" s="20"/>
      <c r="W40" s="451"/>
      <c r="X40" s="16" t="s">
        <v>88</v>
      </c>
      <c r="Y40" s="3"/>
    </row>
    <row r="41" spans="1:25" ht="18.75" hidden="1" customHeight="1" thickBot="1" x14ac:dyDescent="0.45">
      <c r="A41" s="24"/>
      <c r="B41" s="374"/>
      <c r="C41" s="375"/>
      <c r="D41" s="365" t="str">
        <f>IF(X41="","",VLOOKUP(X41,Team_Mst,2,FALSE))</f>
        <v/>
      </c>
      <c r="E41" s="366"/>
      <c r="F41" s="391"/>
      <c r="G41" s="392"/>
      <c r="H41" s="392"/>
      <c r="I41" s="393"/>
      <c r="J41" s="917"/>
      <c r="K41" s="918"/>
      <c r="L41" s="919"/>
      <c r="M41" s="918"/>
      <c r="N41" s="919"/>
      <c r="O41" s="918"/>
      <c r="P41" s="919"/>
      <c r="Q41" s="920"/>
      <c r="R41" s="322"/>
      <c r="S41" s="323"/>
      <c r="T41" s="324" t="str">
        <f t="shared" si="2"/>
        <v/>
      </c>
      <c r="U41" s="108"/>
      <c r="W41" s="451"/>
      <c r="Y41" s="3"/>
    </row>
    <row r="42" spans="1:25" s="100" customFormat="1" ht="18.75" customHeight="1" x14ac:dyDescent="0.4">
      <c r="A42" s="61"/>
      <c r="B42" s="62"/>
      <c r="C42" s="62"/>
      <c r="D42" s="62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326"/>
      <c r="S42" s="326"/>
      <c r="T42" s="326"/>
      <c r="U42" s="101"/>
      <c r="V42" s="101"/>
      <c r="W42" s="452"/>
      <c r="X42" s="63"/>
      <c r="Y42" s="62"/>
    </row>
    <row r="43" spans="1:25" s="109" customFormat="1" ht="8.25" x14ac:dyDescent="0.4">
      <c r="A43" s="439"/>
      <c r="B43" s="439"/>
      <c r="C43" s="439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439"/>
      <c r="O43" s="439"/>
      <c r="P43" s="439"/>
      <c r="Q43" s="439"/>
      <c r="R43" s="445"/>
      <c r="S43" s="445"/>
      <c r="T43" s="445"/>
      <c r="U43" s="439"/>
      <c r="V43" s="439"/>
      <c r="W43" s="439"/>
      <c r="X43" s="444"/>
    </row>
    <row r="44" spans="1:25" s="100" customFormat="1" x14ac:dyDescent="0.4">
      <c r="A44" s="109"/>
      <c r="J44" s="101"/>
      <c r="K44" s="101"/>
      <c r="L44" s="101"/>
      <c r="M44" s="101"/>
      <c r="N44" s="101"/>
      <c r="O44" s="101"/>
      <c r="P44" s="101"/>
      <c r="Q44" s="101"/>
      <c r="R44" s="326"/>
      <c r="S44" s="326"/>
      <c r="T44" s="326"/>
      <c r="U44" s="101"/>
      <c r="V44" s="101"/>
      <c r="W44" s="101"/>
      <c r="X44" s="63"/>
    </row>
    <row r="45" spans="1:25" s="23" customFormat="1" ht="8.25" x14ac:dyDescent="0.4">
      <c r="A45" s="24"/>
      <c r="B45" s="39"/>
      <c r="C45" s="39"/>
      <c r="D45" s="24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0"/>
      <c r="S45" s="310"/>
      <c r="T45" s="310"/>
      <c r="U45" s="24"/>
      <c r="V45" s="24"/>
      <c r="W45" s="448"/>
      <c r="X45" s="27"/>
      <c r="Y45" s="24"/>
    </row>
  </sheetData>
  <mergeCells count="82">
    <mergeCell ref="J41:K41"/>
    <mergeCell ref="L41:M41"/>
    <mergeCell ref="N41:O41"/>
    <mergeCell ref="P41:Q41"/>
    <mergeCell ref="J39:K39"/>
    <mergeCell ref="L39:M39"/>
    <mergeCell ref="N39:O39"/>
    <mergeCell ref="P39:Q39"/>
    <mergeCell ref="J40:K40"/>
    <mergeCell ref="L40:M40"/>
    <mergeCell ref="N40:O40"/>
    <mergeCell ref="P40:Q40"/>
    <mergeCell ref="J37:K37"/>
    <mergeCell ref="L37:M37"/>
    <mergeCell ref="N37:O37"/>
    <mergeCell ref="P37:Q37"/>
    <mergeCell ref="J38:K38"/>
    <mergeCell ref="L38:M38"/>
    <mergeCell ref="N38:O38"/>
    <mergeCell ref="P38:Q38"/>
    <mergeCell ref="J35:K35"/>
    <mergeCell ref="L35:M35"/>
    <mergeCell ref="N35:O35"/>
    <mergeCell ref="P35:Q35"/>
    <mergeCell ref="J36:K36"/>
    <mergeCell ref="L36:M36"/>
    <mergeCell ref="N36:O36"/>
    <mergeCell ref="P36:Q36"/>
    <mergeCell ref="J33:K33"/>
    <mergeCell ref="L33:M33"/>
    <mergeCell ref="N33:O33"/>
    <mergeCell ref="P33:Q33"/>
    <mergeCell ref="J34:K34"/>
    <mergeCell ref="L34:M34"/>
    <mergeCell ref="N34:O34"/>
    <mergeCell ref="P34:Q34"/>
    <mergeCell ref="J31:K31"/>
    <mergeCell ref="L31:M31"/>
    <mergeCell ref="N31:O31"/>
    <mergeCell ref="P31:Q31"/>
    <mergeCell ref="J32:K32"/>
    <mergeCell ref="L32:M32"/>
    <mergeCell ref="N32:O32"/>
    <mergeCell ref="P32:Q32"/>
    <mergeCell ref="B8:C9"/>
    <mergeCell ref="D4:E5"/>
    <mergeCell ref="H4:H5"/>
    <mergeCell ref="J4:K5"/>
    <mergeCell ref="X4:X5"/>
    <mergeCell ref="X6:X7"/>
    <mergeCell ref="B4:C5"/>
    <mergeCell ref="D8:E9"/>
    <mergeCell ref="X8:X9"/>
    <mergeCell ref="B16:C17"/>
    <mergeCell ref="D16:E17"/>
    <mergeCell ref="H16:H17"/>
    <mergeCell ref="X16:X17"/>
    <mergeCell ref="B12:C13"/>
    <mergeCell ref="D12:E13"/>
    <mergeCell ref="H12:H13"/>
    <mergeCell ref="I12:J13"/>
    <mergeCell ref="X12:X13"/>
    <mergeCell ref="B22:C23"/>
    <mergeCell ref="D22:E23"/>
    <mergeCell ref="F22:F23"/>
    <mergeCell ref="G22:G23"/>
    <mergeCell ref="H22:H23"/>
    <mergeCell ref="I22:Q23"/>
    <mergeCell ref="R22:S23"/>
    <mergeCell ref="X22:X23"/>
    <mergeCell ref="Y22:Y23"/>
    <mergeCell ref="F3:F4"/>
    <mergeCell ref="F9:F10"/>
    <mergeCell ref="F11:F12"/>
    <mergeCell ref="F17:F18"/>
    <mergeCell ref="H14:H15"/>
    <mergeCell ref="H7:H8"/>
    <mergeCell ref="F20:H21"/>
    <mergeCell ref="I10:P11"/>
    <mergeCell ref="I8:J9"/>
    <mergeCell ref="I14:P15"/>
    <mergeCell ref="X14:X15"/>
  </mergeCells>
  <phoneticPr fontId="31"/>
  <conditionalFormatting sqref="X31:X40">
    <cfRule type="duplicateValues" dxfId="7" priority="1"/>
  </conditionalFormatting>
  <pageMargins left="0.15748031496062992" right="0.11811023622047245" top="0.55118110236220474" bottom="0.15748031496062992" header="0.31496062992125984" footer="0.31496062992125984"/>
  <pageSetup paperSize="9" orientation="portrait" r:id="rId1"/>
  <drawing r:id="rId2"/>
  <webPublishItems count="1">
    <webPublishItem id="13974" divId="taikai_main.html_13974" sourceType="printArea" destinationFile="C:\Users\mbuser933\OneDrive - Allied Telesis\Q_take_out\priv\oyaji\町ソ連\26春大会\総会資料\sheet005.html"/>
  </webPublishItem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1A9F9-7B6B-43A4-81AE-3DAD2FF4978F}">
  <sheetPr>
    <tabColor rgb="FFFFC000"/>
    <pageSetUpPr fitToPage="1"/>
  </sheetPr>
  <dimension ref="A1:AA51"/>
  <sheetViews>
    <sheetView showGridLines="0" zoomScale="130" zoomScaleNormal="130" workbookViewId="0">
      <selection activeCell="R2" sqref="R2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327" customWidth="1"/>
    <col min="21" max="21" width="3.625" style="4" customWidth="1"/>
    <col min="22" max="22" width="2.625" style="4" customWidth="1"/>
    <col min="23" max="23" width="2.125" style="4" customWidth="1"/>
    <col min="24" max="24" width="6" style="16" customWidth="1"/>
    <col min="25" max="25" width="6.875" style="1" customWidth="1"/>
    <col min="26" max="26" width="5.25" style="1" bestFit="1" customWidth="1"/>
    <col min="27" max="32" width="2.625" style="1" customWidth="1"/>
    <col min="33" max="33" width="9.625" style="1" bestFit="1" customWidth="1"/>
    <col min="34" max="16384" width="8.875" style="1"/>
  </cols>
  <sheetData>
    <row r="1" spans="1:27" s="23" customFormat="1" ht="30.75" customHeight="1" x14ac:dyDescent="0.4">
      <c r="B1" s="25"/>
      <c r="C1" s="25"/>
      <c r="R1" s="26"/>
      <c r="S1" s="26"/>
      <c r="T1" s="26"/>
      <c r="W1" s="446"/>
      <c r="X1" s="27"/>
    </row>
    <row r="2" spans="1:27" s="29" customFormat="1" ht="26.1" customHeight="1" x14ac:dyDescent="0.4">
      <c r="A2" s="201"/>
      <c r="B2" s="200" t="s">
        <v>400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2"/>
      <c r="S2" s="202"/>
      <c r="T2" s="202"/>
      <c r="U2" s="203"/>
      <c r="V2" s="30"/>
      <c r="W2" s="447"/>
      <c r="X2" s="28"/>
    </row>
    <row r="3" spans="1:27" s="23" customFormat="1" ht="8.25" x14ac:dyDescent="0.4">
      <c r="A3" s="24"/>
      <c r="B3" s="39"/>
      <c r="C3" s="39"/>
      <c r="D3" s="24"/>
      <c r="E3" s="31"/>
      <c r="F3" s="31"/>
      <c r="G3" s="31"/>
      <c r="H3" s="31"/>
      <c r="I3" s="31"/>
      <c r="L3" s="31"/>
      <c r="M3" s="31"/>
      <c r="N3" s="31"/>
      <c r="O3" s="31"/>
      <c r="P3" s="31"/>
      <c r="Q3" s="31"/>
      <c r="R3" s="24"/>
      <c r="S3" s="24"/>
      <c r="T3" s="24"/>
      <c r="U3" s="24"/>
      <c r="V3" s="24"/>
      <c r="W3" s="448"/>
      <c r="X3" s="27"/>
      <c r="Y3" s="24"/>
    </row>
    <row r="4" spans="1:27" s="23" customFormat="1" ht="8.25" x14ac:dyDescent="0.4">
      <c r="A4" s="24"/>
      <c r="B4" s="39"/>
      <c r="C4" s="39"/>
      <c r="D4" s="24"/>
      <c r="E4" s="31"/>
      <c r="F4" s="31"/>
      <c r="G4" s="31"/>
      <c r="H4" s="31"/>
      <c r="I4" s="31"/>
      <c r="L4" s="31"/>
      <c r="M4" s="31"/>
      <c r="N4" s="31"/>
      <c r="O4" s="31"/>
      <c r="P4" s="31"/>
      <c r="Q4" s="31"/>
      <c r="R4" s="24"/>
      <c r="S4" s="24"/>
      <c r="T4" s="24"/>
      <c r="U4" s="24"/>
      <c r="V4" s="24"/>
      <c r="W4" s="448"/>
      <c r="X4" s="27"/>
      <c r="Y4" s="24"/>
    </row>
    <row r="5" spans="1:27" ht="9.9499999999999993" customHeight="1" x14ac:dyDescent="0.4">
      <c r="A5" s="31"/>
      <c r="B5" s="821" t="s">
        <v>275</v>
      </c>
      <c r="C5" s="821"/>
      <c r="D5" s="820" t="str">
        <f>IF(X5="","",VLOOKUP(X5,Team_Mst,2,FALSE))</f>
        <v/>
      </c>
      <c r="E5" s="820"/>
      <c r="F5" s="18"/>
      <c r="G5" s="18"/>
      <c r="H5" s="818"/>
      <c r="I5" s="18"/>
      <c r="J5" s="819" t="s">
        <v>372</v>
      </c>
      <c r="K5" s="819"/>
      <c r="L5" s="98"/>
      <c r="M5" s="98"/>
      <c r="N5" s="98"/>
      <c r="O5" s="98"/>
      <c r="P5" s="98"/>
      <c r="Q5" s="98"/>
      <c r="R5" s="5"/>
      <c r="S5" s="5"/>
      <c r="T5" s="5"/>
      <c r="U5" s="5"/>
      <c r="V5" s="5"/>
      <c r="W5" s="449"/>
      <c r="X5" s="827"/>
      <c r="Y5" s="924" t="s">
        <v>556</v>
      </c>
      <c r="Z5" s="23"/>
    </row>
    <row r="6" spans="1:27" ht="9.9499999999999993" customHeight="1" x14ac:dyDescent="0.4">
      <c r="A6" s="31"/>
      <c r="B6" s="821"/>
      <c r="C6" s="821"/>
      <c r="D6" s="820"/>
      <c r="E6" s="820"/>
      <c r="F6" s="18"/>
      <c r="G6" s="12"/>
      <c r="H6" s="818"/>
      <c r="I6" s="18"/>
      <c r="J6" s="819"/>
      <c r="K6" s="819"/>
      <c r="L6" s="98"/>
      <c r="M6" s="98"/>
      <c r="N6" s="98"/>
      <c r="O6" s="98"/>
      <c r="P6" s="98"/>
      <c r="Q6" s="98"/>
      <c r="R6" s="5"/>
      <c r="S6" s="5"/>
      <c r="T6" s="5"/>
      <c r="U6" s="5"/>
      <c r="V6" s="5"/>
      <c r="W6" s="449"/>
      <c r="X6" s="828"/>
      <c r="Y6" s="924"/>
      <c r="Z6" s="23"/>
    </row>
    <row r="7" spans="1:27" ht="9.9499999999999993" customHeight="1" x14ac:dyDescent="0.4">
      <c r="A7" s="31"/>
      <c r="B7" s="17"/>
      <c r="C7" s="17"/>
      <c r="D7" s="12"/>
      <c r="E7" s="18"/>
      <c r="F7" s="18"/>
      <c r="G7" s="12"/>
      <c r="H7" s="302"/>
      <c r="I7" s="18"/>
      <c r="J7" s="820" t="str">
        <f>IF(X7="","",VLOOKUP(X7,Team_Mst,2,FALSE))</f>
        <v/>
      </c>
      <c r="K7" s="820"/>
      <c r="L7" s="820"/>
      <c r="M7" s="820"/>
      <c r="N7" s="820"/>
      <c r="O7" s="820"/>
      <c r="P7" s="820"/>
      <c r="Q7" s="820"/>
      <c r="R7" s="820"/>
      <c r="S7" s="5"/>
      <c r="T7" s="5"/>
      <c r="U7" s="5"/>
      <c r="V7" s="5"/>
      <c r="W7" s="449"/>
      <c r="X7" s="827"/>
      <c r="Y7" s="924" t="s">
        <v>372</v>
      </c>
      <c r="Z7" s="23"/>
      <c r="AA7" s="502"/>
    </row>
    <row r="8" spans="1:27" ht="9.9499999999999993" customHeight="1" x14ac:dyDescent="0.4">
      <c r="A8" s="31"/>
      <c r="B8" s="17"/>
      <c r="C8" s="17"/>
      <c r="D8" s="12"/>
      <c r="E8" s="18"/>
      <c r="F8" s="821"/>
      <c r="G8" s="18"/>
      <c r="H8" s="302"/>
      <c r="I8" s="18"/>
      <c r="J8" s="820"/>
      <c r="K8" s="820"/>
      <c r="L8" s="820"/>
      <c r="M8" s="820"/>
      <c r="N8" s="820"/>
      <c r="O8" s="820"/>
      <c r="P8" s="820"/>
      <c r="Q8" s="820"/>
      <c r="R8" s="820"/>
      <c r="S8" s="5"/>
      <c r="T8" s="5"/>
      <c r="U8" s="5"/>
      <c r="V8" s="5"/>
      <c r="W8" s="449"/>
      <c r="X8" s="828"/>
      <c r="Y8" s="924"/>
      <c r="Z8" s="23"/>
      <c r="AA8" s="502"/>
    </row>
    <row r="9" spans="1:27" ht="9.9499999999999993" customHeight="1" x14ac:dyDescent="0.4">
      <c r="A9" s="31"/>
      <c r="B9" s="821" t="s">
        <v>277</v>
      </c>
      <c r="C9" s="821"/>
      <c r="D9" s="820" t="str">
        <f>IF(X9="","",VLOOKUP(X9,Team_Mst,2,FALSE))</f>
        <v/>
      </c>
      <c r="E9" s="820"/>
      <c r="F9" s="821"/>
      <c r="G9" s="18"/>
      <c r="H9" s="309"/>
      <c r="I9" s="18"/>
      <c r="J9" s="819" t="s">
        <v>374</v>
      </c>
      <c r="K9" s="819"/>
      <c r="L9" s="1"/>
      <c r="M9" s="1"/>
      <c r="N9" s="1"/>
      <c r="O9" s="1"/>
      <c r="P9" s="1"/>
      <c r="Q9" s="1"/>
      <c r="R9" s="1"/>
      <c r="S9" s="5"/>
      <c r="T9" s="5"/>
      <c r="U9" s="5"/>
      <c r="V9" s="5"/>
      <c r="W9" s="449"/>
      <c r="X9" s="827"/>
      <c r="Y9" s="924" t="s">
        <v>557</v>
      </c>
      <c r="Z9" s="23"/>
    </row>
    <row r="10" spans="1:27" ht="9.9499999999999993" customHeight="1" x14ac:dyDescent="0.4">
      <c r="A10" s="31"/>
      <c r="B10" s="821"/>
      <c r="C10" s="821"/>
      <c r="D10" s="820"/>
      <c r="E10" s="820"/>
      <c r="F10" s="18"/>
      <c r="G10" s="12"/>
      <c r="H10" s="309"/>
      <c r="I10" s="18"/>
      <c r="J10" s="819"/>
      <c r="K10" s="819"/>
      <c r="L10" s="1"/>
      <c r="M10" s="1"/>
      <c r="N10" s="1"/>
      <c r="O10" s="1"/>
      <c r="P10" s="1"/>
      <c r="Q10" s="1"/>
      <c r="R10" s="1"/>
      <c r="S10" s="5"/>
      <c r="T10" s="5"/>
      <c r="U10" s="5"/>
      <c r="V10" s="5"/>
      <c r="W10" s="449"/>
      <c r="X10" s="828"/>
      <c r="Y10" s="924"/>
      <c r="Z10" s="23"/>
    </row>
    <row r="11" spans="1:27" ht="9.9499999999999993" customHeight="1" x14ac:dyDescent="0.4">
      <c r="A11" s="31"/>
      <c r="B11" s="17"/>
      <c r="C11" s="17"/>
      <c r="D11" s="12"/>
      <c r="E11" s="18"/>
      <c r="F11" s="18"/>
      <c r="G11" s="12"/>
      <c r="H11" s="821"/>
      <c r="I11" s="18"/>
      <c r="J11" s="820" t="str">
        <f>IF(X11="","",VLOOKUP(X11,Team_Mst,2,FALSE))</f>
        <v/>
      </c>
      <c r="K11" s="820"/>
      <c r="L11" s="820"/>
      <c r="M11" s="820"/>
      <c r="N11" s="820"/>
      <c r="O11" s="820"/>
      <c r="P11" s="820"/>
      <c r="Q11" s="820"/>
      <c r="R11" s="820"/>
      <c r="S11" s="5"/>
      <c r="T11" s="5"/>
      <c r="U11" s="5"/>
      <c r="V11" s="5"/>
      <c r="W11" s="449"/>
      <c r="X11" s="827"/>
      <c r="Y11" s="924" t="s">
        <v>374</v>
      </c>
      <c r="Z11" s="23"/>
    </row>
    <row r="12" spans="1:27" ht="9.9499999999999993" customHeight="1" x14ac:dyDescent="0.4">
      <c r="A12" s="31"/>
      <c r="B12" s="17"/>
      <c r="C12" s="17"/>
      <c r="D12" s="12"/>
      <c r="E12" s="18"/>
      <c r="F12" s="18"/>
      <c r="G12" s="18"/>
      <c r="H12" s="821"/>
      <c r="I12" s="18"/>
      <c r="J12" s="820"/>
      <c r="K12" s="820"/>
      <c r="L12" s="820"/>
      <c r="M12" s="820"/>
      <c r="N12" s="820"/>
      <c r="O12" s="820"/>
      <c r="P12" s="820"/>
      <c r="Q12" s="820"/>
      <c r="R12" s="820"/>
      <c r="S12" s="5"/>
      <c r="T12" s="5"/>
      <c r="U12" s="5"/>
      <c r="V12" s="5"/>
      <c r="W12" s="449"/>
      <c r="X12" s="828"/>
      <c r="Y12" s="924"/>
      <c r="Z12" s="23"/>
    </row>
    <row r="13" spans="1:27" ht="9.9499999999999993" customHeight="1" x14ac:dyDescent="0.4">
      <c r="A13" s="31"/>
      <c r="B13" s="821" t="s">
        <v>278</v>
      </c>
      <c r="C13" s="821"/>
      <c r="D13" s="820" t="str">
        <f>IF(X13="","",VLOOKUP(X13,Team_Mst,2,FALSE))</f>
        <v/>
      </c>
      <c r="E13" s="820"/>
      <c r="F13" s="18"/>
      <c r="G13" s="18"/>
      <c r="H13" s="309"/>
      <c r="I13" s="18"/>
      <c r="R13" s="19"/>
      <c r="S13" s="5"/>
      <c r="T13" s="5"/>
      <c r="U13" s="5"/>
      <c r="V13" s="5"/>
      <c r="W13" s="449"/>
      <c r="X13" s="827"/>
      <c r="Y13" s="924" t="s">
        <v>558</v>
      </c>
    </row>
    <row r="14" spans="1:27" ht="9.9499999999999993" customHeight="1" x14ac:dyDescent="0.4">
      <c r="A14" s="31"/>
      <c r="B14" s="821"/>
      <c r="C14" s="821"/>
      <c r="D14" s="820"/>
      <c r="E14" s="820"/>
      <c r="F14" s="821"/>
      <c r="H14" s="309"/>
      <c r="I14" s="18"/>
      <c r="J14" s="97"/>
      <c r="K14" s="97"/>
      <c r="L14" s="98"/>
      <c r="M14" s="98"/>
      <c r="N14" s="98"/>
      <c r="O14" s="98"/>
      <c r="P14" s="98"/>
      <c r="Q14" s="98"/>
      <c r="R14" s="5"/>
      <c r="S14" s="5"/>
      <c r="T14" s="5"/>
      <c r="U14" s="5"/>
      <c r="V14" s="5"/>
      <c r="W14" s="449"/>
      <c r="X14" s="828"/>
      <c r="Y14" s="924"/>
    </row>
    <row r="15" spans="1:27" s="23" customFormat="1" ht="8.25" x14ac:dyDescent="0.4">
      <c r="A15" s="24"/>
      <c r="B15" s="39"/>
      <c r="C15" s="39"/>
      <c r="D15" s="24"/>
      <c r="E15" s="31"/>
      <c r="F15" s="82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24"/>
      <c r="S15" s="24"/>
      <c r="T15" s="24"/>
      <c r="U15" s="24"/>
      <c r="V15" s="24"/>
      <c r="W15" s="448"/>
      <c r="X15" s="27"/>
      <c r="Y15" s="24"/>
    </row>
    <row r="16" spans="1:27" s="23" customFormat="1" ht="8.25" x14ac:dyDescent="0.4">
      <c r="A16" s="24"/>
      <c r="B16" s="39"/>
      <c r="C16" s="39"/>
      <c r="D16" s="24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0"/>
      <c r="S16" s="310"/>
      <c r="T16" s="310"/>
      <c r="U16" s="24"/>
      <c r="V16" s="24"/>
      <c r="W16" s="448"/>
      <c r="X16" s="27"/>
      <c r="Y16" s="24"/>
    </row>
    <row r="17" spans="1:25" s="105" customFormat="1" ht="6.75" x14ac:dyDescent="0.4">
      <c r="A17" s="110"/>
      <c r="B17" s="111"/>
      <c r="C17" s="111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311"/>
      <c r="S17" s="311"/>
      <c r="T17" s="311"/>
      <c r="U17" s="110"/>
      <c r="W17" s="450"/>
      <c r="X17" s="106"/>
    </row>
    <row r="18" spans="1:25" s="23" customFormat="1" ht="8.25" customHeight="1" x14ac:dyDescent="0.4">
      <c r="A18" s="24"/>
      <c r="B18" s="39"/>
      <c r="C18" s="39"/>
      <c r="D18" s="24"/>
      <c r="E18" s="31"/>
      <c r="F18" s="821" t="s">
        <v>456</v>
      </c>
      <c r="G18" s="821"/>
      <c r="H18" s="821"/>
      <c r="I18" s="31"/>
      <c r="J18" s="31"/>
      <c r="K18" s="31"/>
      <c r="L18" s="31"/>
      <c r="M18" s="31"/>
      <c r="N18" s="31"/>
      <c r="O18" s="31"/>
      <c r="P18" s="31"/>
      <c r="Q18" s="31"/>
      <c r="R18" s="24"/>
      <c r="S18" s="24"/>
      <c r="T18" s="24"/>
      <c r="U18" s="24"/>
      <c r="V18" s="24"/>
      <c r="W18" s="448"/>
      <c r="X18" s="27"/>
      <c r="Y18" s="24"/>
    </row>
    <row r="19" spans="1:25" s="23" customFormat="1" ht="8.25" customHeight="1" x14ac:dyDescent="0.4">
      <c r="A19" s="24"/>
      <c r="B19" s="39"/>
      <c r="C19" s="39"/>
      <c r="D19" s="24"/>
      <c r="E19" s="31"/>
      <c r="F19" s="821"/>
      <c r="G19" s="821"/>
      <c r="H19" s="821"/>
      <c r="I19" s="31"/>
      <c r="J19" s="31"/>
      <c r="K19" s="31"/>
      <c r="L19" s="31"/>
      <c r="M19" s="31"/>
      <c r="N19" s="31"/>
      <c r="O19" s="31"/>
      <c r="P19" s="31"/>
      <c r="Q19" s="31"/>
      <c r="R19" s="24"/>
      <c r="S19" s="24"/>
      <c r="T19" s="24"/>
      <c r="U19" s="24"/>
      <c r="V19" s="24"/>
      <c r="W19" s="448"/>
      <c r="X19" s="27"/>
      <c r="Y19" s="24"/>
    </row>
    <row r="20" spans="1:25" ht="9.9499999999999993" customHeight="1" x14ac:dyDescent="0.4">
      <c r="A20" s="31"/>
      <c r="B20" s="821" t="s">
        <v>393</v>
      </c>
      <c r="C20" s="821"/>
      <c r="D20" s="820" t="str">
        <f>IF(X20="","",VLOOKUP(X20,Team_Mst,2,FALSE))</f>
        <v/>
      </c>
      <c r="E20" s="820"/>
      <c r="F20" s="884"/>
      <c r="G20" s="818" t="s">
        <v>396</v>
      </c>
      <c r="H20" s="884"/>
      <c r="I20" s="820" t="str">
        <f>IF(Y20="","",VLOOKUP(Y20,Team_Mst,2,FALSE))</f>
        <v/>
      </c>
      <c r="J20" s="820"/>
      <c r="K20" s="820"/>
      <c r="L20" s="820"/>
      <c r="M20" s="820"/>
      <c r="N20" s="820"/>
      <c r="O20" s="820"/>
      <c r="P20" s="820"/>
      <c r="Q20" s="820"/>
      <c r="R20" s="821" t="s">
        <v>276</v>
      </c>
      <c r="S20" s="821"/>
      <c r="T20" s="19"/>
      <c r="U20" s="5"/>
      <c r="V20" s="5"/>
      <c r="W20" s="449"/>
      <c r="X20" s="827"/>
      <c r="Y20" s="827"/>
    </row>
    <row r="21" spans="1:25" ht="9.6" customHeight="1" x14ac:dyDescent="0.4">
      <c r="A21" s="31"/>
      <c r="B21" s="821"/>
      <c r="C21" s="821"/>
      <c r="D21" s="820"/>
      <c r="E21" s="820"/>
      <c r="F21" s="884"/>
      <c r="G21" s="818"/>
      <c r="H21" s="884"/>
      <c r="I21" s="820"/>
      <c r="J21" s="820"/>
      <c r="K21" s="820"/>
      <c r="L21" s="820"/>
      <c r="M21" s="820"/>
      <c r="N21" s="820"/>
      <c r="O21" s="820"/>
      <c r="P21" s="820"/>
      <c r="Q21" s="820"/>
      <c r="R21" s="821"/>
      <c r="S21" s="821"/>
      <c r="T21" s="19"/>
      <c r="U21" s="5"/>
      <c r="V21" s="5"/>
      <c r="W21" s="449"/>
      <c r="X21" s="828"/>
      <c r="Y21" s="828"/>
    </row>
    <row r="22" spans="1:25" s="23" customFormat="1" ht="8.25" customHeight="1" x14ac:dyDescent="0.4">
      <c r="A22" s="24"/>
      <c r="B22" s="39"/>
      <c r="C22" s="39"/>
      <c r="D22" s="24"/>
      <c r="E22" s="31"/>
      <c r="F22" s="821" t="s">
        <v>457</v>
      </c>
      <c r="G22" s="821"/>
      <c r="H22" s="821"/>
      <c r="I22" s="31"/>
      <c r="J22" s="31"/>
      <c r="K22" s="31"/>
      <c r="L22" s="31"/>
      <c r="M22" s="31"/>
      <c r="N22" s="31"/>
      <c r="O22" s="31"/>
      <c r="P22" s="31"/>
      <c r="Q22" s="31"/>
      <c r="R22" s="24"/>
      <c r="S22" s="24"/>
      <c r="U22" s="24"/>
      <c r="V22" s="24"/>
      <c r="W22" s="448"/>
      <c r="X22" s="27"/>
      <c r="Y22" s="24"/>
    </row>
    <row r="23" spans="1:25" s="23" customFormat="1" ht="8.25" customHeight="1" x14ac:dyDescent="0.4">
      <c r="A23" s="24"/>
      <c r="B23" s="39"/>
      <c r="C23" s="39"/>
      <c r="D23" s="24"/>
      <c r="E23" s="31"/>
      <c r="F23" s="821"/>
      <c r="G23" s="821"/>
      <c r="H23" s="821"/>
      <c r="I23" s="31"/>
      <c r="J23" s="31"/>
      <c r="K23" s="31"/>
      <c r="L23" s="31"/>
      <c r="M23" s="31"/>
      <c r="N23" s="31"/>
      <c r="O23" s="31"/>
      <c r="P23" s="31"/>
      <c r="Q23" s="31"/>
      <c r="R23" s="24"/>
      <c r="S23" s="24"/>
      <c r="U23" s="24"/>
      <c r="V23" s="24"/>
      <c r="W23" s="448"/>
      <c r="X23" s="27"/>
      <c r="Y23" s="24"/>
    </row>
    <row r="24" spans="1:25" ht="9.9499999999999993" customHeight="1" x14ac:dyDescent="0.4">
      <c r="A24" s="31"/>
      <c r="B24" s="821" t="s">
        <v>394</v>
      </c>
      <c r="C24" s="821"/>
      <c r="D24" s="820" t="str">
        <f>IF(X24="","",VLOOKUP(X24,Team_Mst,2,FALSE))</f>
        <v/>
      </c>
      <c r="E24" s="820"/>
      <c r="F24" s="884"/>
      <c r="G24" s="818" t="s">
        <v>396</v>
      </c>
      <c r="H24" s="884"/>
      <c r="I24" s="820" t="str">
        <f>IF(Y24="","",VLOOKUP(Y24,Team_Mst,2,FALSE))</f>
        <v/>
      </c>
      <c r="J24" s="820"/>
      <c r="K24" s="820"/>
      <c r="L24" s="820"/>
      <c r="M24" s="820"/>
      <c r="N24" s="820"/>
      <c r="O24" s="820"/>
      <c r="P24" s="820"/>
      <c r="Q24" s="820"/>
      <c r="R24" s="821" t="s">
        <v>395</v>
      </c>
      <c r="S24" s="821"/>
      <c r="T24" s="19"/>
      <c r="U24" s="5"/>
      <c r="V24" s="5"/>
      <c r="W24" s="449"/>
      <c r="X24" s="827"/>
      <c r="Y24" s="827"/>
    </row>
    <row r="25" spans="1:25" ht="9.9499999999999993" customHeight="1" x14ac:dyDescent="0.4">
      <c r="A25" s="31"/>
      <c r="B25" s="821"/>
      <c r="C25" s="821"/>
      <c r="D25" s="820"/>
      <c r="E25" s="820"/>
      <c r="F25" s="884"/>
      <c r="G25" s="818"/>
      <c r="H25" s="884"/>
      <c r="I25" s="820"/>
      <c r="J25" s="820"/>
      <c r="K25" s="820"/>
      <c r="L25" s="820"/>
      <c r="M25" s="820"/>
      <c r="N25" s="820"/>
      <c r="O25" s="820"/>
      <c r="P25" s="820"/>
      <c r="Q25" s="820"/>
      <c r="R25" s="821"/>
      <c r="S25" s="821"/>
      <c r="T25" s="19"/>
      <c r="U25" s="5"/>
      <c r="V25" s="5"/>
      <c r="W25" s="449"/>
      <c r="X25" s="828"/>
      <c r="Y25" s="828"/>
    </row>
    <row r="26" spans="1:25" s="23" customFormat="1" ht="8.25" x14ac:dyDescent="0.4">
      <c r="A26" s="24"/>
      <c r="B26" s="39"/>
      <c r="C26" s="39"/>
      <c r="D26" s="24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0"/>
      <c r="S26" s="310"/>
      <c r="T26" s="310"/>
      <c r="U26" s="24"/>
      <c r="V26" s="24"/>
      <c r="W26" s="448"/>
      <c r="X26" s="27"/>
      <c r="Y26" s="24"/>
    </row>
    <row r="27" spans="1:25" s="105" customFormat="1" ht="6.75" x14ac:dyDescent="0.4">
      <c r="A27" s="110"/>
      <c r="B27" s="111"/>
      <c r="C27" s="111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311"/>
      <c r="S27" s="311"/>
      <c r="T27" s="311"/>
      <c r="U27" s="110"/>
      <c r="W27" s="450"/>
      <c r="X27" s="106"/>
    </row>
    <row r="28" spans="1:25" s="23" customFormat="1" ht="8.25" x14ac:dyDescent="0.4">
      <c r="A28" s="24"/>
      <c r="B28" s="39"/>
      <c r="C28" s="39"/>
      <c r="D28" s="24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0"/>
      <c r="S28" s="310"/>
      <c r="T28" s="310"/>
      <c r="U28" s="24"/>
      <c r="V28" s="24"/>
      <c r="W28" s="448"/>
      <c r="X28" s="27"/>
      <c r="Y28" s="24"/>
    </row>
    <row r="29" spans="1:25" x14ac:dyDescent="0.4">
      <c r="B29" s="100" t="s">
        <v>474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309"/>
      <c r="S29" s="312"/>
      <c r="T29" s="312"/>
      <c r="W29" s="451"/>
      <c r="X29" s="4"/>
      <c r="Y29" s="16"/>
    </row>
    <row r="30" spans="1:25" s="23" customFormat="1" ht="8.25" x14ac:dyDescent="0.4">
      <c r="A30" s="24"/>
      <c r="B30" s="39"/>
      <c r="C30" s="39"/>
      <c r="D30" s="24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0"/>
      <c r="S30" s="310"/>
      <c r="T30" s="310"/>
      <c r="U30" s="24"/>
      <c r="V30" s="24"/>
      <c r="W30" s="448"/>
      <c r="X30" s="27"/>
      <c r="Y30" s="24"/>
    </row>
    <row r="31" spans="1:25" s="105" customFormat="1" ht="6.75" x14ac:dyDescent="0.4">
      <c r="A31" s="110"/>
      <c r="B31" s="111"/>
      <c r="C31" s="111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311"/>
      <c r="S31" s="311"/>
      <c r="T31" s="311"/>
      <c r="U31" s="110"/>
      <c r="W31" s="450"/>
      <c r="X31" s="106"/>
    </row>
    <row r="32" spans="1:25" s="23" customFormat="1" ht="9" thickBot="1" x14ac:dyDescent="0.45">
      <c r="A32" s="24"/>
      <c r="B32" s="39"/>
      <c r="C32" s="39"/>
      <c r="D32" s="24"/>
      <c r="E32" s="31"/>
      <c r="F32" s="31">
        <v>4</v>
      </c>
      <c r="G32" s="31">
        <v>2</v>
      </c>
      <c r="H32" s="31">
        <v>1</v>
      </c>
      <c r="I32" s="31">
        <v>0</v>
      </c>
      <c r="J32" s="31"/>
      <c r="K32" s="31"/>
      <c r="L32" s="31"/>
      <c r="M32" s="31"/>
      <c r="N32" s="31"/>
      <c r="O32" s="31"/>
      <c r="P32" s="31"/>
      <c r="Q32" s="31"/>
      <c r="R32" s="310"/>
      <c r="S32" s="310"/>
      <c r="T32" s="310"/>
      <c r="U32" s="24"/>
      <c r="V32" s="24"/>
      <c r="W32" s="448"/>
      <c r="X32" s="27"/>
      <c r="Y32" s="24"/>
    </row>
    <row r="33" spans="1:25" ht="18.75" customHeight="1" x14ac:dyDescent="0.4">
      <c r="A33" s="24"/>
      <c r="B33" s="34" t="s">
        <v>0</v>
      </c>
      <c r="C33" s="35"/>
      <c r="D33" s="36" t="s">
        <v>1</v>
      </c>
      <c r="E33" s="385" t="s">
        <v>366</v>
      </c>
      <c r="F33" s="386" t="s">
        <v>2</v>
      </c>
      <c r="G33" s="387" t="s">
        <v>367</v>
      </c>
      <c r="H33" s="387" t="s">
        <v>368</v>
      </c>
      <c r="I33" s="91" t="s">
        <v>369</v>
      </c>
      <c r="J33" s="921">
        <v>1</v>
      </c>
      <c r="K33" s="922"/>
      <c r="L33" s="922">
        <v>2</v>
      </c>
      <c r="M33" s="922"/>
      <c r="N33" s="922">
        <v>3</v>
      </c>
      <c r="O33" s="922"/>
      <c r="P33" s="922">
        <v>4</v>
      </c>
      <c r="Q33" s="923"/>
      <c r="R33" s="388" t="s">
        <v>22</v>
      </c>
      <c r="S33" s="389" t="s">
        <v>21</v>
      </c>
      <c r="T33" s="390" t="s">
        <v>23</v>
      </c>
      <c r="U33" s="102" t="s">
        <v>41</v>
      </c>
      <c r="V33" s="5"/>
      <c r="W33" s="449"/>
      <c r="Y33" s="3"/>
    </row>
    <row r="34" spans="1:25" ht="18.75" customHeight="1" x14ac:dyDescent="0.4">
      <c r="A34" s="24"/>
      <c r="B34" s="92">
        <v>1</v>
      </c>
      <c r="C34" s="112">
        <v>1</v>
      </c>
      <c r="D34" s="77" t="str">
        <f>IF(X34="","",VLOOKUP(X34,Team_Mst,2,FALSE))</f>
        <v>フレンズF</v>
      </c>
      <c r="E34" s="292">
        <f>SUMPRODUCT(F$32:I$32,F34:I34)</f>
        <v>4</v>
      </c>
      <c r="F34" s="84">
        <v>1</v>
      </c>
      <c r="G34" s="83"/>
      <c r="H34" s="83"/>
      <c r="I34" s="85"/>
      <c r="J34" s="814"/>
      <c r="K34" s="807"/>
      <c r="L34" s="806" t="s">
        <v>164</v>
      </c>
      <c r="M34" s="806"/>
      <c r="N34" s="806" t="s">
        <v>147</v>
      </c>
      <c r="O34" s="806"/>
      <c r="P34" s="806" t="s">
        <v>150</v>
      </c>
      <c r="Q34" s="813"/>
      <c r="R34" s="316">
        <v>11</v>
      </c>
      <c r="S34" s="131">
        <v>6</v>
      </c>
      <c r="T34" s="317">
        <f t="shared" ref="T34:T37" si="0">IF(R34="","",R34-S34)</f>
        <v>5</v>
      </c>
      <c r="U34" s="85"/>
      <c r="V34" s="5"/>
      <c r="W34" s="449"/>
      <c r="X34" s="16" t="s">
        <v>89</v>
      </c>
      <c r="Y34" s="3"/>
    </row>
    <row r="35" spans="1:25" ht="18.75" customHeight="1" x14ac:dyDescent="0.4">
      <c r="A35" s="24"/>
      <c r="B35" s="92">
        <v>2</v>
      </c>
      <c r="C35" s="112">
        <v>2</v>
      </c>
      <c r="D35" s="77" t="str">
        <f>IF(X35="","",VLOOKUP(X35,Team_Mst,2,FALSE))</f>
        <v>南三小J</v>
      </c>
      <c r="E35" s="297">
        <f t="shared" ref="E35:E37" si="1">SUMPRODUCT(F$32:I$32,F35:I35)</f>
        <v>1</v>
      </c>
      <c r="F35" s="79"/>
      <c r="G35" s="80"/>
      <c r="H35" s="80">
        <v>1</v>
      </c>
      <c r="I35" s="20"/>
      <c r="J35" s="815" t="s">
        <v>164</v>
      </c>
      <c r="K35" s="806"/>
      <c r="L35" s="807"/>
      <c r="M35" s="807"/>
      <c r="N35" s="806" t="s">
        <v>151</v>
      </c>
      <c r="O35" s="806"/>
      <c r="P35" s="806" t="s">
        <v>148</v>
      </c>
      <c r="Q35" s="813"/>
      <c r="R35" s="318">
        <v>6</v>
      </c>
      <c r="S35" s="319">
        <v>11</v>
      </c>
      <c r="T35" s="320">
        <f t="shared" si="0"/>
        <v>-5</v>
      </c>
      <c r="U35" s="107"/>
      <c r="V35" s="5"/>
      <c r="W35" s="449"/>
      <c r="X35" s="16" t="s">
        <v>90</v>
      </c>
      <c r="Y35" s="3"/>
    </row>
    <row r="36" spans="1:25" ht="18.75" customHeight="1" x14ac:dyDescent="0.4">
      <c r="A36" s="24"/>
      <c r="B36" s="92">
        <v>3</v>
      </c>
      <c r="C36" s="112">
        <v>3</v>
      </c>
      <c r="D36" s="77" t="str">
        <f>IF(X36="","",VLOOKUP(X36,Team_Mst,2,FALSE))</f>
        <v>忠生スターズ</v>
      </c>
      <c r="E36" s="297">
        <f t="shared" si="1"/>
        <v>0</v>
      </c>
      <c r="F36" s="79"/>
      <c r="G36" s="80"/>
      <c r="H36" s="80"/>
      <c r="I36" s="20"/>
      <c r="J36" s="815" t="s">
        <v>147</v>
      </c>
      <c r="K36" s="806"/>
      <c r="L36" s="806" t="s">
        <v>151</v>
      </c>
      <c r="M36" s="806"/>
      <c r="N36" s="807"/>
      <c r="O36" s="807"/>
      <c r="P36" s="806" t="s">
        <v>165</v>
      </c>
      <c r="Q36" s="813"/>
      <c r="R36" s="318"/>
      <c r="S36" s="319"/>
      <c r="T36" s="321" t="str">
        <f t="shared" si="0"/>
        <v/>
      </c>
      <c r="U36" s="20"/>
      <c r="V36" s="5"/>
      <c r="W36" s="449"/>
      <c r="X36" s="16" t="s">
        <v>91</v>
      </c>
      <c r="Y36" s="3"/>
    </row>
    <row r="37" spans="1:25" ht="18.75" customHeight="1" thickBot="1" x14ac:dyDescent="0.45">
      <c r="A37" s="24"/>
      <c r="B37" s="133">
        <v>4</v>
      </c>
      <c r="C37" s="134">
        <v>4</v>
      </c>
      <c r="D37" s="78" t="str">
        <f>IF(X37="","",VLOOKUP(X37,Team_Mst,2,FALSE))</f>
        <v>丸山シニア</v>
      </c>
      <c r="E37" s="298">
        <f t="shared" si="1"/>
        <v>0</v>
      </c>
      <c r="F37" s="81"/>
      <c r="G37" s="82"/>
      <c r="H37" s="82"/>
      <c r="I37" s="21"/>
      <c r="J37" s="816" t="s">
        <v>150</v>
      </c>
      <c r="K37" s="808"/>
      <c r="L37" s="808" t="s">
        <v>148</v>
      </c>
      <c r="M37" s="808"/>
      <c r="N37" s="808" t="s">
        <v>165</v>
      </c>
      <c r="O37" s="808"/>
      <c r="P37" s="809"/>
      <c r="Q37" s="810"/>
      <c r="R37" s="322"/>
      <c r="S37" s="323"/>
      <c r="T37" s="324" t="str">
        <f t="shared" si="0"/>
        <v/>
      </c>
      <c r="U37" s="21"/>
      <c r="V37" s="5"/>
      <c r="W37" s="449"/>
      <c r="X37" s="16" t="s">
        <v>92</v>
      </c>
      <c r="Y37" s="3"/>
    </row>
    <row r="38" spans="1:25" s="23" customFormat="1" ht="9" thickBot="1" x14ac:dyDescent="0.45">
      <c r="A38" s="24"/>
      <c r="B38" s="39"/>
      <c r="C38" s="39"/>
      <c r="D38" s="24"/>
      <c r="E38" s="31"/>
      <c r="F38" s="31"/>
      <c r="G38" s="31"/>
      <c r="H38" s="31"/>
      <c r="I38" s="31"/>
      <c r="J38" s="811"/>
      <c r="K38" s="811"/>
      <c r="L38" s="811"/>
      <c r="M38" s="811"/>
      <c r="N38" s="811"/>
      <c r="O38" s="811"/>
      <c r="P38" s="811"/>
      <c r="Q38" s="811"/>
      <c r="R38" s="310"/>
      <c r="S38" s="310"/>
      <c r="T38" s="310"/>
      <c r="U38" s="24"/>
      <c r="V38" s="24"/>
      <c r="W38" s="448"/>
      <c r="X38" s="27"/>
      <c r="Y38" s="24"/>
    </row>
    <row r="39" spans="1:25" ht="18.75" customHeight="1" x14ac:dyDescent="0.4">
      <c r="A39" s="24"/>
      <c r="B39" s="34" t="s">
        <v>0</v>
      </c>
      <c r="C39" s="35"/>
      <c r="D39" s="36" t="s">
        <v>4</v>
      </c>
      <c r="E39" s="385" t="s">
        <v>366</v>
      </c>
      <c r="F39" s="386" t="s">
        <v>2</v>
      </c>
      <c r="G39" s="387" t="s">
        <v>367</v>
      </c>
      <c r="H39" s="387" t="s">
        <v>368</v>
      </c>
      <c r="I39" s="91" t="s">
        <v>369</v>
      </c>
      <c r="J39" s="921">
        <v>1</v>
      </c>
      <c r="K39" s="922"/>
      <c r="L39" s="922">
        <v>2</v>
      </c>
      <c r="M39" s="922"/>
      <c r="N39" s="922">
        <v>3</v>
      </c>
      <c r="O39" s="922"/>
      <c r="P39" s="922">
        <v>4</v>
      </c>
      <c r="Q39" s="923"/>
      <c r="R39" s="388" t="s">
        <v>22</v>
      </c>
      <c r="S39" s="389" t="s">
        <v>21</v>
      </c>
      <c r="T39" s="390" t="s">
        <v>23</v>
      </c>
      <c r="U39" s="102" t="s">
        <v>41</v>
      </c>
      <c r="V39" s="5"/>
      <c r="W39" s="449"/>
      <c r="Y39" s="3"/>
    </row>
    <row r="40" spans="1:25" ht="18.75" customHeight="1" x14ac:dyDescent="0.4">
      <c r="A40" s="24"/>
      <c r="B40" s="92">
        <v>5</v>
      </c>
      <c r="C40" s="112">
        <v>1</v>
      </c>
      <c r="D40" s="77" t="str">
        <f>IF(X40="","",VLOOKUP(X40,Team_Mst,2,FALSE))</f>
        <v>モンスターズ</v>
      </c>
      <c r="E40" s="292">
        <f t="shared" ref="E40:E42" si="2">SUMPRODUCT(F$32:I$32,F40:I40)</f>
        <v>0</v>
      </c>
      <c r="F40" s="84"/>
      <c r="G40" s="83"/>
      <c r="H40" s="83"/>
      <c r="I40" s="85"/>
      <c r="J40" s="814"/>
      <c r="K40" s="807"/>
      <c r="L40" s="806" t="s">
        <v>166</v>
      </c>
      <c r="M40" s="806"/>
      <c r="N40" s="806" t="s">
        <v>149</v>
      </c>
      <c r="O40" s="806"/>
      <c r="P40" s="807"/>
      <c r="Q40" s="916"/>
      <c r="R40" s="316"/>
      <c r="S40" s="131"/>
      <c r="T40" s="325" t="str">
        <f t="shared" ref="T40:T43" si="3">IF(R40="","",R40-S40)</f>
        <v/>
      </c>
      <c r="U40" s="85"/>
      <c r="V40" s="5"/>
      <c r="W40" s="449"/>
      <c r="X40" s="16" t="s">
        <v>93</v>
      </c>
      <c r="Y40" s="3"/>
    </row>
    <row r="41" spans="1:25" ht="18.75" customHeight="1" x14ac:dyDescent="0.4">
      <c r="A41" s="24"/>
      <c r="B41" s="92">
        <v>6</v>
      </c>
      <c r="C41" s="112">
        <v>2</v>
      </c>
      <c r="D41" s="77" t="str">
        <f>IF(X41="","",VLOOKUP(X41,Team_Mst,2,FALSE))</f>
        <v>なるせキッズ</v>
      </c>
      <c r="E41" s="297">
        <f t="shared" si="2"/>
        <v>0</v>
      </c>
      <c r="F41" s="79"/>
      <c r="G41" s="80"/>
      <c r="H41" s="80"/>
      <c r="I41" s="20"/>
      <c r="J41" s="815" t="s">
        <v>166</v>
      </c>
      <c r="K41" s="806"/>
      <c r="L41" s="807"/>
      <c r="M41" s="807"/>
      <c r="N41" s="806" t="s">
        <v>152</v>
      </c>
      <c r="O41" s="806"/>
      <c r="P41" s="807"/>
      <c r="Q41" s="916"/>
      <c r="R41" s="318"/>
      <c r="S41" s="319"/>
      <c r="T41" s="321" t="str">
        <f t="shared" si="3"/>
        <v/>
      </c>
      <c r="U41" s="20"/>
      <c r="V41" s="5"/>
      <c r="W41" s="449"/>
      <c r="X41" s="16" t="s">
        <v>94</v>
      </c>
      <c r="Y41" s="3"/>
    </row>
    <row r="42" spans="1:25" ht="18.75" customHeight="1" thickBot="1" x14ac:dyDescent="0.45">
      <c r="A42" s="24"/>
      <c r="B42" s="92">
        <v>7</v>
      </c>
      <c r="C42" s="112">
        <v>3</v>
      </c>
      <c r="D42" s="77" t="str">
        <f>IF(X42="","",VLOOKUP(X42,Team_Mst,2,FALSE))</f>
        <v>七国山SC</v>
      </c>
      <c r="E42" s="297">
        <f t="shared" si="2"/>
        <v>0</v>
      </c>
      <c r="F42" s="79"/>
      <c r="G42" s="80"/>
      <c r="H42" s="80"/>
      <c r="I42" s="20"/>
      <c r="J42" s="815" t="s">
        <v>149</v>
      </c>
      <c r="K42" s="806"/>
      <c r="L42" s="806" t="s">
        <v>152</v>
      </c>
      <c r="M42" s="806"/>
      <c r="N42" s="807"/>
      <c r="O42" s="807"/>
      <c r="P42" s="807"/>
      <c r="Q42" s="916"/>
      <c r="R42" s="318"/>
      <c r="S42" s="319"/>
      <c r="T42" s="321" t="str">
        <f t="shared" si="3"/>
        <v/>
      </c>
      <c r="U42" s="20"/>
      <c r="W42" s="451"/>
      <c r="X42" s="16" t="s">
        <v>95</v>
      </c>
      <c r="Y42" s="3"/>
    </row>
    <row r="43" spans="1:25" ht="18.75" hidden="1" customHeight="1" thickBot="1" x14ac:dyDescent="0.45">
      <c r="A43" s="24"/>
      <c r="B43" s="363"/>
      <c r="C43" s="364"/>
      <c r="D43" s="365" t="e">
        <f>IF(X43="","",VLOOKUP(X43,Team_Mst,2,FALSE))</f>
        <v>#N/A</v>
      </c>
      <c r="E43" s="366"/>
      <c r="F43" s="391"/>
      <c r="G43" s="392"/>
      <c r="H43" s="392"/>
      <c r="I43" s="393"/>
      <c r="J43" s="917"/>
      <c r="K43" s="918"/>
      <c r="L43" s="919"/>
      <c r="M43" s="918"/>
      <c r="N43" s="919"/>
      <c r="O43" s="918"/>
      <c r="P43" s="919"/>
      <c r="Q43" s="920"/>
      <c r="R43" s="322"/>
      <c r="S43" s="323"/>
      <c r="T43" s="324" t="str">
        <f t="shared" si="3"/>
        <v/>
      </c>
      <c r="U43" s="108"/>
      <c r="W43" s="451"/>
      <c r="X43" s="16" t="s">
        <v>562</v>
      </c>
      <c r="Y43" s="3"/>
    </row>
    <row r="44" spans="1:25" s="23" customFormat="1" ht="9" thickBot="1" x14ac:dyDescent="0.45">
      <c r="A44" s="24"/>
      <c r="B44" s="39"/>
      <c r="C44" s="39"/>
      <c r="D44" s="24"/>
      <c r="E44" s="31"/>
      <c r="F44" s="31"/>
      <c r="G44" s="31"/>
      <c r="H44" s="31"/>
      <c r="I44" s="31"/>
      <c r="J44" s="811"/>
      <c r="K44" s="811"/>
      <c r="L44" s="811"/>
      <c r="M44" s="811"/>
      <c r="N44" s="811"/>
      <c r="O44" s="811"/>
      <c r="P44" s="811"/>
      <c r="Q44" s="811"/>
      <c r="R44" s="310"/>
      <c r="S44" s="310"/>
      <c r="T44" s="310"/>
      <c r="U44" s="24"/>
      <c r="V44" s="24"/>
      <c r="W44" s="448"/>
      <c r="X44" s="27"/>
      <c r="Y44" s="24"/>
    </row>
    <row r="45" spans="1:25" ht="18.75" customHeight="1" x14ac:dyDescent="0.4">
      <c r="A45" s="24"/>
      <c r="B45" s="34" t="s">
        <v>0</v>
      </c>
      <c r="C45" s="35"/>
      <c r="D45" s="36" t="s">
        <v>190</v>
      </c>
      <c r="E45" s="385" t="s">
        <v>366</v>
      </c>
      <c r="F45" s="386" t="s">
        <v>2</v>
      </c>
      <c r="G45" s="387" t="s">
        <v>367</v>
      </c>
      <c r="H45" s="387" t="s">
        <v>368</v>
      </c>
      <c r="I45" s="91" t="s">
        <v>369</v>
      </c>
      <c r="J45" s="921">
        <v>1</v>
      </c>
      <c r="K45" s="922"/>
      <c r="L45" s="922">
        <v>2</v>
      </c>
      <c r="M45" s="922"/>
      <c r="N45" s="922">
        <v>3</v>
      </c>
      <c r="O45" s="922"/>
      <c r="P45" s="922">
        <v>4</v>
      </c>
      <c r="Q45" s="923"/>
      <c r="R45" s="388" t="s">
        <v>22</v>
      </c>
      <c r="S45" s="389" t="s">
        <v>21</v>
      </c>
      <c r="T45" s="390" t="s">
        <v>23</v>
      </c>
      <c r="U45" s="102" t="s">
        <v>41</v>
      </c>
      <c r="V45" s="5"/>
      <c r="W45" s="449"/>
      <c r="Y45" s="3"/>
    </row>
    <row r="46" spans="1:25" ht="18.75" customHeight="1" x14ac:dyDescent="0.4">
      <c r="A46" s="24"/>
      <c r="B46" s="92">
        <v>8</v>
      </c>
      <c r="C46" s="112">
        <v>1</v>
      </c>
      <c r="D46" s="77" t="str">
        <f>IF(X46="","",VLOOKUP(X46,Team_Mst,2,FALSE))</f>
        <v>中原ベガサスS</v>
      </c>
      <c r="E46" s="292">
        <f t="shared" ref="E46:E48" si="4">SUMPRODUCT(F$32:I$32,F46:I46)</f>
        <v>0</v>
      </c>
      <c r="F46" s="84"/>
      <c r="G46" s="83"/>
      <c r="H46" s="83"/>
      <c r="I46" s="85"/>
      <c r="J46" s="814"/>
      <c r="K46" s="807"/>
      <c r="L46" s="806" t="s">
        <v>272</v>
      </c>
      <c r="M46" s="806"/>
      <c r="N46" s="806" t="s">
        <v>273</v>
      </c>
      <c r="O46" s="806"/>
      <c r="P46" s="807"/>
      <c r="Q46" s="916"/>
      <c r="R46" s="316"/>
      <c r="S46" s="131"/>
      <c r="T46" s="325" t="str">
        <f t="shared" ref="T46:T49" si="5">IF(R46="","",R46-S46)</f>
        <v/>
      </c>
      <c r="U46" s="85"/>
      <c r="V46" s="5"/>
      <c r="W46" s="449"/>
      <c r="X46" s="16" t="s">
        <v>559</v>
      </c>
      <c r="Y46" s="3"/>
    </row>
    <row r="47" spans="1:25" ht="18.75" customHeight="1" x14ac:dyDescent="0.4">
      <c r="A47" s="24"/>
      <c r="B47" s="92">
        <v>9</v>
      </c>
      <c r="C47" s="112">
        <v>2</v>
      </c>
      <c r="D47" s="77" t="str">
        <f>IF(X47="","",VLOOKUP(X47,Team_Mst,2,FALSE))</f>
        <v>Y・WAIS</v>
      </c>
      <c r="E47" s="297">
        <f t="shared" si="4"/>
        <v>0</v>
      </c>
      <c r="F47" s="79"/>
      <c r="G47" s="80"/>
      <c r="H47" s="80"/>
      <c r="I47" s="20"/>
      <c r="J47" s="815" t="s">
        <v>272</v>
      </c>
      <c r="K47" s="806"/>
      <c r="L47" s="807"/>
      <c r="M47" s="807"/>
      <c r="N47" s="806" t="s">
        <v>274</v>
      </c>
      <c r="O47" s="806"/>
      <c r="P47" s="807"/>
      <c r="Q47" s="916"/>
      <c r="R47" s="318"/>
      <c r="S47" s="319"/>
      <c r="T47" s="321" t="str">
        <f t="shared" si="5"/>
        <v/>
      </c>
      <c r="U47" s="20"/>
      <c r="V47" s="5"/>
      <c r="W47" s="449"/>
      <c r="X47" s="16" t="s">
        <v>560</v>
      </c>
      <c r="Y47" s="3"/>
    </row>
    <row r="48" spans="1:25" ht="18.75" customHeight="1" x14ac:dyDescent="0.4">
      <c r="A48" s="24"/>
      <c r="B48" s="92">
        <v>10</v>
      </c>
      <c r="C48" s="112">
        <v>3</v>
      </c>
      <c r="D48" s="77" t="str">
        <f>IF(X48="","",VLOOKUP(X48,Team_Mst,2,FALSE))</f>
        <v>南つくし野シルバースターズ</v>
      </c>
      <c r="E48" s="297">
        <f t="shared" si="4"/>
        <v>0</v>
      </c>
      <c r="F48" s="79"/>
      <c r="G48" s="80"/>
      <c r="H48" s="80"/>
      <c r="I48" s="20"/>
      <c r="J48" s="815" t="s">
        <v>273</v>
      </c>
      <c r="K48" s="806"/>
      <c r="L48" s="806" t="s">
        <v>274</v>
      </c>
      <c r="M48" s="806"/>
      <c r="N48" s="807"/>
      <c r="O48" s="807"/>
      <c r="P48" s="807"/>
      <c r="Q48" s="916"/>
      <c r="R48" s="318"/>
      <c r="S48" s="319"/>
      <c r="T48" s="321" t="str">
        <f t="shared" si="5"/>
        <v/>
      </c>
      <c r="U48" s="20"/>
      <c r="W48" s="451"/>
      <c r="X48" s="16" t="s">
        <v>561</v>
      </c>
      <c r="Y48" s="3"/>
    </row>
    <row r="49" spans="1:25" ht="18.75" hidden="1" customHeight="1" thickBot="1" x14ac:dyDescent="0.45">
      <c r="A49" s="24"/>
      <c r="B49" s="363"/>
      <c r="C49" s="364"/>
      <c r="D49" s="365" t="str">
        <f>IF(X49="","",VLOOKUP(X49,Team_Mst,2,FALSE))</f>
        <v/>
      </c>
      <c r="E49" s="366"/>
      <c r="F49" s="391"/>
      <c r="G49" s="392"/>
      <c r="H49" s="392"/>
      <c r="I49" s="393"/>
      <c r="J49" s="917"/>
      <c r="K49" s="918"/>
      <c r="L49" s="919"/>
      <c r="M49" s="918"/>
      <c r="N49" s="919"/>
      <c r="O49" s="918"/>
      <c r="P49" s="919"/>
      <c r="Q49" s="920"/>
      <c r="R49" s="322"/>
      <c r="S49" s="323"/>
      <c r="T49" s="324" t="str">
        <f t="shared" si="5"/>
        <v/>
      </c>
      <c r="U49" s="108"/>
      <c r="W49" s="451"/>
      <c r="Y49" s="3"/>
    </row>
    <row r="50" spans="1:25" x14ac:dyDescent="0.4">
      <c r="W50" s="451"/>
    </row>
    <row r="51" spans="1:25" s="23" customFormat="1" ht="8.25" x14ac:dyDescent="0.4">
      <c r="A51" s="446"/>
      <c r="B51" s="456"/>
      <c r="C51" s="456"/>
      <c r="D51" s="446"/>
      <c r="E51" s="446"/>
      <c r="F51" s="446"/>
      <c r="G51" s="446"/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57"/>
      <c r="S51" s="457"/>
      <c r="T51" s="457"/>
      <c r="U51" s="446"/>
      <c r="V51" s="446"/>
      <c r="W51" s="446"/>
      <c r="X51" s="27"/>
    </row>
  </sheetData>
  <mergeCells count="112">
    <mergeCell ref="Y9:Y10"/>
    <mergeCell ref="Y13:Y14"/>
    <mergeCell ref="B24:C25"/>
    <mergeCell ref="D24:E25"/>
    <mergeCell ref="F24:F25"/>
    <mergeCell ref="G24:G25"/>
    <mergeCell ref="H24:H25"/>
    <mergeCell ref="I20:Q21"/>
    <mergeCell ref="R20:S21"/>
    <mergeCell ref="X20:X21"/>
    <mergeCell ref="Y20:Y21"/>
    <mergeCell ref="F22:H23"/>
    <mergeCell ref="F18:H19"/>
    <mergeCell ref="B20:C21"/>
    <mergeCell ref="D20:E21"/>
    <mergeCell ref="F20:F21"/>
    <mergeCell ref="G20:G21"/>
    <mergeCell ref="H20:H21"/>
    <mergeCell ref="H11:H12"/>
    <mergeCell ref="J11:R12"/>
    <mergeCell ref="X11:X12"/>
    <mergeCell ref="B13:C14"/>
    <mergeCell ref="D13:E14"/>
    <mergeCell ref="P44:Q44"/>
    <mergeCell ref="J45:K45"/>
    <mergeCell ref="L45:M45"/>
    <mergeCell ref="N45:O45"/>
    <mergeCell ref="P45:Q45"/>
    <mergeCell ref="Y7:Y8"/>
    <mergeCell ref="Y11:Y12"/>
    <mergeCell ref="B5:C6"/>
    <mergeCell ref="D5:E6"/>
    <mergeCell ref="H5:H6"/>
    <mergeCell ref="J5:K6"/>
    <mergeCell ref="X5:X6"/>
    <mergeCell ref="X24:X25"/>
    <mergeCell ref="I24:Q25"/>
    <mergeCell ref="X13:X14"/>
    <mergeCell ref="F14:F15"/>
    <mergeCell ref="J7:R8"/>
    <mergeCell ref="X7:X8"/>
    <mergeCell ref="F8:F9"/>
    <mergeCell ref="B9:C10"/>
    <mergeCell ref="D9:E10"/>
    <mergeCell ref="J9:K10"/>
    <mergeCell ref="X9:X10"/>
    <mergeCell ref="Y5:Y6"/>
    <mergeCell ref="J42:K42"/>
    <mergeCell ref="L42:M42"/>
    <mergeCell ref="N42:O42"/>
    <mergeCell ref="P42:Q42"/>
    <mergeCell ref="P43:Q43"/>
    <mergeCell ref="J40:K40"/>
    <mergeCell ref="L40:M40"/>
    <mergeCell ref="J49:K49"/>
    <mergeCell ref="L49:M49"/>
    <mergeCell ref="N49:O49"/>
    <mergeCell ref="P49:Q49"/>
    <mergeCell ref="J46:K46"/>
    <mergeCell ref="L46:M46"/>
    <mergeCell ref="N46:O46"/>
    <mergeCell ref="P46:Q46"/>
    <mergeCell ref="J47:K47"/>
    <mergeCell ref="L47:M47"/>
    <mergeCell ref="N47:O47"/>
    <mergeCell ref="P47:Q47"/>
    <mergeCell ref="J48:K48"/>
    <mergeCell ref="L48:M48"/>
    <mergeCell ref="N48:O48"/>
    <mergeCell ref="P48:Q48"/>
    <mergeCell ref="N44:O44"/>
    <mergeCell ref="P37:Q37"/>
    <mergeCell ref="P34:Q34"/>
    <mergeCell ref="J35:K35"/>
    <mergeCell ref="L35:M35"/>
    <mergeCell ref="N35:O35"/>
    <mergeCell ref="P35:Q35"/>
    <mergeCell ref="N40:O40"/>
    <mergeCell ref="P40:Q40"/>
    <mergeCell ref="J41:K41"/>
    <mergeCell ref="L41:M41"/>
    <mergeCell ref="N41:O41"/>
    <mergeCell ref="P41:Q41"/>
    <mergeCell ref="P38:Q38"/>
    <mergeCell ref="J39:K39"/>
    <mergeCell ref="L39:M39"/>
    <mergeCell ref="N39:O39"/>
    <mergeCell ref="P39:Q39"/>
    <mergeCell ref="J33:K33"/>
    <mergeCell ref="L33:M33"/>
    <mergeCell ref="N33:O33"/>
    <mergeCell ref="P33:Q33"/>
    <mergeCell ref="R24:S25"/>
    <mergeCell ref="Y24:Y25"/>
    <mergeCell ref="J44:K44"/>
    <mergeCell ref="L44:M44"/>
    <mergeCell ref="J34:K34"/>
    <mergeCell ref="L34:M34"/>
    <mergeCell ref="N34:O34"/>
    <mergeCell ref="J36:K36"/>
    <mergeCell ref="L36:M36"/>
    <mergeCell ref="N36:O36"/>
    <mergeCell ref="J38:K38"/>
    <mergeCell ref="L38:M38"/>
    <mergeCell ref="N38:O38"/>
    <mergeCell ref="J43:K43"/>
    <mergeCell ref="L43:M43"/>
    <mergeCell ref="N43:O43"/>
    <mergeCell ref="P36:Q36"/>
    <mergeCell ref="J37:K37"/>
    <mergeCell ref="L37:M37"/>
    <mergeCell ref="N37:O37"/>
  </mergeCells>
  <phoneticPr fontId="31"/>
  <conditionalFormatting sqref="X33:X48">
    <cfRule type="duplicateValues" dxfId="6" priority="1"/>
  </conditionalFormatting>
  <pageMargins left="0.15748031496062992" right="0.11811023622047245" top="0.55118110236220474" bottom="0.15748031496062992" header="0.31496062992125984" footer="0.31496062992125984"/>
  <pageSetup paperSize="9" orientation="portrait" r:id="rId1"/>
  <drawing r:id="rId2"/>
  <webPublishItems count="1">
    <webPublishItem id="25145" divId="taikai_main.html_25145" sourceType="printArea" destinationFile="C:\Users\mbuser933\OneDrive - Allied Telesis\Q_take_out\priv\oyaji\町ソ連\26春大会\総会資料\taikai_main6.html"/>
  </webPublishItem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DE7D3-F0F4-49F6-96C7-B09352EA6CEB}">
  <sheetPr>
    <tabColor rgb="FFFFC000"/>
    <pageSetUpPr fitToPage="1"/>
  </sheetPr>
  <dimension ref="A1:Y39"/>
  <sheetViews>
    <sheetView showGridLines="0" topLeftCell="A2" zoomScale="130" zoomScaleNormal="130" workbookViewId="0">
      <selection activeCell="B33" sqref="B33:D36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327" customWidth="1"/>
    <col min="21" max="21" width="3.625" style="4" customWidth="1"/>
    <col min="22" max="22" width="2.625" style="4" customWidth="1"/>
    <col min="23" max="23" width="2.125" style="4" customWidth="1"/>
    <col min="24" max="24" width="6.625" style="16" customWidth="1"/>
    <col min="25" max="25" width="6.625" style="1" customWidth="1"/>
    <col min="26" max="32" width="2.625" style="1" customWidth="1"/>
    <col min="33" max="33" width="9.625" style="1" bestFit="1" customWidth="1"/>
    <col min="34" max="16384" width="8.875" style="1"/>
  </cols>
  <sheetData>
    <row r="1" spans="1:25" s="23" customFormat="1" ht="30" customHeight="1" x14ac:dyDescent="0.4">
      <c r="B1" s="25"/>
      <c r="C1" s="25"/>
      <c r="R1" s="26"/>
      <c r="S1" s="26"/>
      <c r="T1" s="26"/>
      <c r="W1" s="446"/>
      <c r="X1" s="27"/>
    </row>
    <row r="2" spans="1:25" s="29" customFormat="1" ht="26.1" customHeight="1" x14ac:dyDescent="0.4">
      <c r="A2" s="201"/>
      <c r="B2" s="200" t="s">
        <v>168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2"/>
      <c r="S2" s="202"/>
      <c r="T2" s="202"/>
      <c r="U2" s="203"/>
      <c r="V2" s="30"/>
      <c r="W2" s="447"/>
      <c r="X2" s="28"/>
    </row>
    <row r="3" spans="1:25" s="23" customFormat="1" ht="8.25" customHeight="1" x14ac:dyDescent="0.4">
      <c r="A3" s="24"/>
      <c r="B3" s="39"/>
      <c r="C3" s="394"/>
      <c r="D3" s="394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0"/>
      <c r="S3" s="310"/>
      <c r="T3" s="310"/>
      <c r="U3" s="24"/>
      <c r="V3" s="24"/>
      <c r="W3" s="448"/>
      <c r="X3" s="27"/>
      <c r="Y3" s="24"/>
    </row>
    <row r="4" spans="1:25" ht="9.9499999999999993" customHeight="1" x14ac:dyDescent="0.4">
      <c r="A4" s="31"/>
      <c r="B4" s="925" t="s">
        <v>372</v>
      </c>
      <c r="C4" s="925"/>
      <c r="D4" s="820" t="str">
        <f>IF(X4="","",VLOOKUP(X4,Team_Mst,2,FALSE))</f>
        <v/>
      </c>
      <c r="E4" s="820"/>
      <c r="F4" s="18"/>
      <c r="G4" s="18"/>
      <c r="H4" s="309"/>
      <c r="I4" s="18"/>
      <c r="J4" s="819"/>
      <c r="K4" s="819"/>
      <c r="L4" s="98"/>
      <c r="M4" s="98"/>
      <c r="N4" s="98"/>
      <c r="O4" s="98"/>
      <c r="P4" s="98"/>
      <c r="Q4" s="98"/>
      <c r="R4" s="257"/>
      <c r="S4" s="257"/>
      <c r="T4" s="257"/>
      <c r="U4" s="5"/>
      <c r="V4" s="5"/>
      <c r="W4" s="449"/>
      <c r="X4" s="934"/>
      <c r="Y4" s="99"/>
    </row>
    <row r="5" spans="1:25" ht="9.9499999999999993" customHeight="1" x14ac:dyDescent="0.4">
      <c r="A5" s="31"/>
      <c r="B5" s="925"/>
      <c r="C5" s="925"/>
      <c r="D5" s="820"/>
      <c r="E5" s="820"/>
      <c r="F5" s="18"/>
      <c r="G5" s="18"/>
      <c r="H5" s="309"/>
      <c r="I5" s="18"/>
      <c r="J5" s="819"/>
      <c r="K5" s="819"/>
      <c r="L5" s="98"/>
      <c r="M5" s="98"/>
      <c r="N5" s="98"/>
      <c r="O5" s="98"/>
      <c r="P5" s="98"/>
      <c r="Q5" s="98"/>
      <c r="R5" s="257"/>
      <c r="S5" s="257"/>
      <c r="T5" s="257"/>
      <c r="U5" s="5"/>
      <c r="V5" s="5"/>
      <c r="W5" s="449"/>
      <c r="X5" s="934"/>
      <c r="Y5" s="99"/>
    </row>
    <row r="6" spans="1:25" ht="9.9499999999999993" customHeight="1" x14ac:dyDescent="0.4">
      <c r="A6" s="31"/>
      <c r="B6" s="925" t="s">
        <v>374</v>
      </c>
      <c r="C6" s="925"/>
      <c r="D6" s="820" t="str">
        <f>IF(X6="","",VLOOKUP(X6,Team_Mst,2,FALSE))</f>
        <v/>
      </c>
      <c r="E6" s="820"/>
      <c r="F6" s="18"/>
      <c r="G6" s="18"/>
      <c r="H6" s="309"/>
      <c r="I6" s="18"/>
      <c r="J6" s="97"/>
      <c r="K6" s="97"/>
      <c r="L6" s="98"/>
      <c r="M6" s="98"/>
      <c r="N6" s="98"/>
      <c r="O6" s="98"/>
      <c r="P6" s="98"/>
      <c r="Q6" s="98"/>
      <c r="R6" s="257"/>
      <c r="S6" s="257"/>
      <c r="T6" s="257"/>
      <c r="U6" s="5"/>
      <c r="V6" s="5"/>
      <c r="W6" s="449"/>
      <c r="X6" s="934"/>
      <c r="Y6" s="99"/>
    </row>
    <row r="7" spans="1:25" ht="9.9499999999999993" customHeight="1" x14ac:dyDescent="0.4">
      <c r="A7" s="31"/>
      <c r="B7" s="925"/>
      <c r="C7" s="925"/>
      <c r="D7" s="820"/>
      <c r="E7" s="820"/>
      <c r="F7" s="18"/>
      <c r="G7" s="18"/>
      <c r="H7" s="309"/>
      <c r="I7" s="18"/>
      <c r="J7" s="97"/>
      <c r="K7" s="97"/>
      <c r="L7" s="98"/>
      <c r="M7" s="98"/>
      <c r="N7" s="98"/>
      <c r="O7" s="98"/>
      <c r="P7" s="98"/>
      <c r="Q7" s="98"/>
      <c r="R7" s="257"/>
      <c r="S7" s="257"/>
      <c r="T7" s="257"/>
      <c r="U7" s="5"/>
      <c r="V7" s="5"/>
      <c r="W7" s="449"/>
      <c r="X7" s="934"/>
      <c r="Y7" s="99"/>
    </row>
    <row r="8" spans="1:25" s="23" customFormat="1" ht="8.25" x14ac:dyDescent="0.4">
      <c r="A8" s="24"/>
      <c r="B8" s="39"/>
      <c r="C8" s="39"/>
      <c r="D8" s="24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0"/>
      <c r="S8" s="310"/>
      <c r="T8" s="310"/>
      <c r="U8" s="24"/>
      <c r="V8" s="24"/>
      <c r="W8" s="448"/>
      <c r="X8" s="27"/>
      <c r="Y8" s="24"/>
    </row>
    <row r="9" spans="1:25" s="23" customFormat="1" ht="9" thickBot="1" x14ac:dyDescent="0.45">
      <c r="A9" s="24"/>
      <c r="B9" s="39"/>
      <c r="C9" s="39"/>
      <c r="D9" s="24"/>
      <c r="E9" s="31"/>
      <c r="F9" s="31">
        <v>4</v>
      </c>
      <c r="G9" s="31">
        <v>2</v>
      </c>
      <c r="H9" s="31">
        <v>1</v>
      </c>
      <c r="I9" s="31">
        <v>0</v>
      </c>
      <c r="J9" s="31"/>
      <c r="K9" s="31"/>
      <c r="L9" s="31"/>
      <c r="M9" s="31"/>
      <c r="N9" s="31"/>
      <c r="O9" s="31"/>
      <c r="P9" s="31"/>
      <c r="Q9" s="31"/>
      <c r="R9" s="310"/>
      <c r="S9" s="310"/>
      <c r="T9" s="310"/>
      <c r="U9" s="24"/>
      <c r="V9" s="24"/>
      <c r="W9" s="448"/>
      <c r="X9" s="27"/>
      <c r="Y9" s="24"/>
    </row>
    <row r="10" spans="1:25" ht="18.75" customHeight="1" x14ac:dyDescent="0.4">
      <c r="A10" s="24"/>
      <c r="B10" s="13" t="s">
        <v>0</v>
      </c>
      <c r="C10" s="395"/>
      <c r="D10" s="398" t="s">
        <v>1</v>
      </c>
      <c r="E10" s="399" t="s">
        <v>366</v>
      </c>
      <c r="F10" s="400" t="s">
        <v>2</v>
      </c>
      <c r="G10" s="401" t="s">
        <v>367</v>
      </c>
      <c r="H10" s="401" t="s">
        <v>368</v>
      </c>
      <c r="I10" s="402" t="s">
        <v>369</v>
      </c>
      <c r="J10" s="935">
        <v>1</v>
      </c>
      <c r="K10" s="936"/>
      <c r="L10" s="936">
        <v>2</v>
      </c>
      <c r="M10" s="936"/>
      <c r="N10" s="936">
        <v>3</v>
      </c>
      <c r="O10" s="936"/>
      <c r="P10" s="936">
        <v>4</v>
      </c>
      <c r="Q10" s="937"/>
      <c r="R10" s="403" t="s">
        <v>22</v>
      </c>
      <c r="S10" s="404" t="s">
        <v>21</v>
      </c>
      <c r="T10" s="405" t="s">
        <v>23</v>
      </c>
      <c r="U10" s="22" t="s">
        <v>41</v>
      </c>
      <c r="V10" s="5"/>
      <c r="W10" s="449"/>
      <c r="Y10" s="3"/>
    </row>
    <row r="11" spans="1:25" ht="18.75" customHeight="1" x14ac:dyDescent="0.4">
      <c r="A11" s="24"/>
      <c r="B11" s="14">
        <v>1</v>
      </c>
      <c r="C11" s="396">
        <v>1</v>
      </c>
      <c r="D11" s="77" t="str">
        <f>IF(X11="","",VLOOKUP(X11,Team_Mst,2,FALSE))</f>
        <v>ファンキーロッキー</v>
      </c>
      <c r="E11" s="292">
        <f>SUMPRODUCT(F$9:I$9,F11:I11)</f>
        <v>0</v>
      </c>
      <c r="F11" s="84"/>
      <c r="G11" s="83"/>
      <c r="H11" s="83"/>
      <c r="I11" s="85"/>
      <c r="J11" s="814"/>
      <c r="K11" s="807"/>
      <c r="L11" s="806" t="s">
        <v>128</v>
      </c>
      <c r="M11" s="806"/>
      <c r="N11" s="806" t="s">
        <v>129</v>
      </c>
      <c r="O11" s="806"/>
      <c r="P11" s="806" t="s">
        <v>130</v>
      </c>
      <c r="Q11" s="813"/>
      <c r="R11" s="316"/>
      <c r="S11" s="131"/>
      <c r="T11" s="317" t="str">
        <f t="shared" ref="T11:T14" si="0">IF(R11="","",R11-S11)</f>
        <v/>
      </c>
      <c r="U11" s="85"/>
      <c r="V11" s="5"/>
      <c r="W11" s="449"/>
      <c r="X11" s="16" t="s">
        <v>403</v>
      </c>
      <c r="Y11" s="3"/>
    </row>
    <row r="12" spans="1:25" ht="18.75" customHeight="1" x14ac:dyDescent="0.4">
      <c r="A12" s="24"/>
      <c r="B12" s="14">
        <v>2</v>
      </c>
      <c r="C12" s="396">
        <v>2</v>
      </c>
      <c r="D12" s="77" t="str">
        <f>IF(X12="","",VLOOKUP(X12,Team_Mst,2,FALSE))</f>
        <v>櫻組</v>
      </c>
      <c r="E12" s="297">
        <f t="shared" ref="E12:E14" si="1">SUMPRODUCT(F$9:I$9,F12:I12)</f>
        <v>0</v>
      </c>
      <c r="F12" s="79"/>
      <c r="G12" s="80"/>
      <c r="H12" s="80"/>
      <c r="I12" s="20"/>
      <c r="J12" s="815" t="s">
        <v>128</v>
      </c>
      <c r="K12" s="806"/>
      <c r="L12" s="807"/>
      <c r="M12" s="807"/>
      <c r="N12" s="806" t="s">
        <v>131</v>
      </c>
      <c r="O12" s="806"/>
      <c r="P12" s="806" t="s">
        <v>132</v>
      </c>
      <c r="Q12" s="813"/>
      <c r="R12" s="318"/>
      <c r="S12" s="319"/>
      <c r="T12" s="320" t="str">
        <f t="shared" si="0"/>
        <v/>
      </c>
      <c r="U12" s="107"/>
      <c r="V12" s="5"/>
      <c r="W12" s="449"/>
      <c r="X12" s="16" t="s">
        <v>404</v>
      </c>
      <c r="Y12" s="3"/>
    </row>
    <row r="13" spans="1:25" ht="18.75" customHeight="1" x14ac:dyDescent="0.4">
      <c r="A13" s="24"/>
      <c r="B13" s="14">
        <v>3</v>
      </c>
      <c r="C13" s="396">
        <v>3</v>
      </c>
      <c r="D13" s="77" t="str">
        <f>IF(X13="","",VLOOKUP(X13,Team_Mst,2,FALSE))</f>
        <v>旭町グリーンフレンズ</v>
      </c>
      <c r="E13" s="297">
        <f t="shared" si="1"/>
        <v>0</v>
      </c>
      <c r="F13" s="79"/>
      <c r="G13" s="80"/>
      <c r="H13" s="80"/>
      <c r="I13" s="20"/>
      <c r="J13" s="815" t="s">
        <v>129</v>
      </c>
      <c r="K13" s="806"/>
      <c r="L13" s="806" t="s">
        <v>131</v>
      </c>
      <c r="M13" s="806"/>
      <c r="N13" s="807"/>
      <c r="O13" s="807"/>
      <c r="P13" s="806" t="s">
        <v>133</v>
      </c>
      <c r="Q13" s="813"/>
      <c r="R13" s="318"/>
      <c r="S13" s="319"/>
      <c r="T13" s="321" t="str">
        <f t="shared" si="0"/>
        <v/>
      </c>
      <c r="U13" s="20"/>
      <c r="V13" s="5"/>
      <c r="W13" s="449"/>
      <c r="X13" s="16" t="s">
        <v>405</v>
      </c>
      <c r="Y13" s="3"/>
    </row>
    <row r="14" spans="1:25" ht="18.75" customHeight="1" thickBot="1" x14ac:dyDescent="0.45">
      <c r="A14" s="24"/>
      <c r="B14" s="15">
        <v>4</v>
      </c>
      <c r="C14" s="397">
        <v>4</v>
      </c>
      <c r="D14" s="78" t="str">
        <f>IF(X14="","",VLOOKUP(X14,Team_Mst,2,FALSE))</f>
        <v>レッドフォックス</v>
      </c>
      <c r="E14" s="298">
        <f t="shared" si="1"/>
        <v>0</v>
      </c>
      <c r="F14" s="81"/>
      <c r="G14" s="82"/>
      <c r="H14" s="82"/>
      <c r="I14" s="21"/>
      <c r="J14" s="816" t="s">
        <v>130</v>
      </c>
      <c r="K14" s="808"/>
      <c r="L14" s="808" t="s">
        <v>132</v>
      </c>
      <c r="M14" s="808"/>
      <c r="N14" s="808" t="s">
        <v>133</v>
      </c>
      <c r="O14" s="808"/>
      <c r="P14" s="809"/>
      <c r="Q14" s="810"/>
      <c r="R14" s="322"/>
      <c r="S14" s="323"/>
      <c r="T14" s="324" t="str">
        <f t="shared" si="0"/>
        <v/>
      </c>
      <c r="U14" s="21"/>
      <c r="V14" s="5"/>
      <c r="W14" s="449"/>
      <c r="X14" s="16" t="s">
        <v>406</v>
      </c>
      <c r="Y14" s="3"/>
    </row>
    <row r="15" spans="1:25" s="23" customFormat="1" ht="8.25" x14ac:dyDescent="0.4">
      <c r="A15" s="24"/>
      <c r="B15" s="39"/>
      <c r="C15" s="39"/>
      <c r="D15" s="24"/>
      <c r="E15" s="31"/>
      <c r="F15" s="31"/>
      <c r="G15" s="31"/>
      <c r="H15" s="31"/>
      <c r="I15" s="31"/>
      <c r="J15" s="927"/>
      <c r="K15" s="927"/>
      <c r="L15" s="927"/>
      <c r="M15" s="927"/>
      <c r="N15" s="927"/>
      <c r="O15" s="927"/>
      <c r="P15" s="927"/>
      <c r="Q15" s="927"/>
      <c r="R15" s="310"/>
      <c r="S15" s="310"/>
      <c r="T15" s="310"/>
      <c r="U15" s="24"/>
      <c r="V15" s="24"/>
      <c r="W15" s="448"/>
      <c r="X15" s="27"/>
      <c r="Y15" s="24"/>
    </row>
    <row r="16" spans="1:25" s="105" customFormat="1" ht="6.75" x14ac:dyDescent="0.4">
      <c r="A16" s="110"/>
      <c r="B16" s="111"/>
      <c r="C16" s="111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311"/>
      <c r="S16" s="311"/>
      <c r="T16" s="311"/>
      <c r="U16" s="110"/>
      <c r="W16" s="450"/>
      <c r="X16" s="106"/>
    </row>
    <row r="17" spans="1:25" s="23" customFormat="1" ht="8.25" x14ac:dyDescent="0.4">
      <c r="A17" s="24"/>
      <c r="B17" s="39"/>
      <c r="C17" s="39"/>
      <c r="D17" s="24"/>
      <c r="E17" s="31"/>
      <c r="F17" s="31"/>
      <c r="G17" s="31"/>
      <c r="H17" s="31"/>
      <c r="I17" s="31"/>
      <c r="J17" s="926"/>
      <c r="K17" s="926"/>
      <c r="L17" s="926"/>
      <c r="M17" s="926"/>
      <c r="N17" s="926"/>
      <c r="O17" s="926"/>
      <c r="P17" s="926"/>
      <c r="Q17" s="926"/>
      <c r="R17" s="310"/>
      <c r="S17" s="310"/>
      <c r="T17" s="310"/>
      <c r="U17" s="24"/>
      <c r="V17" s="24"/>
      <c r="W17" s="448"/>
      <c r="X17" s="27"/>
      <c r="Y17" s="24"/>
    </row>
    <row r="18" spans="1:25" s="23" customFormat="1" ht="8.25" customHeight="1" x14ac:dyDescent="0.4">
      <c r="A18" s="24"/>
      <c r="B18" s="39"/>
      <c r="C18" s="39"/>
      <c r="D18" s="933" t="s">
        <v>401</v>
      </c>
      <c r="E18" s="31"/>
      <c r="F18" s="821" t="s">
        <v>303</v>
      </c>
      <c r="G18" s="821"/>
      <c r="H18" s="821"/>
      <c r="I18" s="932" t="s">
        <v>402</v>
      </c>
      <c r="J18" s="932"/>
      <c r="K18" s="932"/>
      <c r="L18" s="932"/>
      <c r="M18" s="932"/>
      <c r="N18" s="31"/>
      <c r="O18" s="31"/>
      <c r="P18" s="31"/>
      <c r="Q18" s="31"/>
      <c r="R18" s="24"/>
      <c r="S18" s="24"/>
      <c r="T18" s="24"/>
      <c r="U18" s="24"/>
      <c r="V18" s="24"/>
      <c r="W18" s="448"/>
      <c r="X18" s="27"/>
      <c r="Y18" s="24"/>
    </row>
    <row r="19" spans="1:25" s="23" customFormat="1" ht="8.25" customHeight="1" x14ac:dyDescent="0.4">
      <c r="A19" s="24"/>
      <c r="B19" s="39"/>
      <c r="C19" s="39"/>
      <c r="D19" s="933"/>
      <c r="E19" s="31"/>
      <c r="F19" s="821"/>
      <c r="G19" s="821"/>
      <c r="H19" s="821"/>
      <c r="I19" s="932"/>
      <c r="J19" s="932"/>
      <c r="K19" s="932"/>
      <c r="L19" s="932"/>
      <c r="M19" s="932"/>
      <c r="N19" s="31"/>
      <c r="O19" s="31"/>
      <c r="P19" s="31"/>
      <c r="Q19" s="31"/>
      <c r="R19" s="24"/>
      <c r="S19" s="24"/>
      <c r="T19" s="24"/>
      <c r="U19" s="24"/>
      <c r="V19" s="24"/>
      <c r="W19" s="448"/>
      <c r="X19" s="27"/>
      <c r="Y19" s="24"/>
    </row>
    <row r="20" spans="1:25" ht="9.9499999999999993" customHeight="1" x14ac:dyDescent="0.4">
      <c r="A20" s="31"/>
      <c r="B20" s="821"/>
      <c r="C20" s="821"/>
      <c r="D20" s="820" t="str">
        <f>IF(X20="","",VLOOKUP(X20,Team_Mst,2,FALSE))</f>
        <v/>
      </c>
      <c r="E20" s="820"/>
      <c r="F20" s="884"/>
      <c r="G20" s="818" t="s">
        <v>396</v>
      </c>
      <c r="H20" s="884"/>
      <c r="I20" s="820" t="str">
        <f>IF(Y20="","",VLOOKUP(Y20,Team_Mst,2,FALSE))</f>
        <v/>
      </c>
      <c r="J20" s="820"/>
      <c r="K20" s="820"/>
      <c r="L20" s="820"/>
      <c r="M20" s="820"/>
      <c r="N20" s="820"/>
      <c r="O20" s="820"/>
      <c r="P20" s="820"/>
      <c r="Q20" s="820"/>
      <c r="R20" s="821"/>
      <c r="S20" s="821"/>
      <c r="T20" s="19"/>
      <c r="U20" s="5"/>
      <c r="V20" s="5"/>
      <c r="W20" s="449"/>
      <c r="X20" s="827"/>
      <c r="Y20" s="827"/>
    </row>
    <row r="21" spans="1:25" ht="9.9499999999999993" customHeight="1" x14ac:dyDescent="0.4">
      <c r="A21" s="31"/>
      <c r="B21" s="821"/>
      <c r="C21" s="821"/>
      <c r="D21" s="820"/>
      <c r="E21" s="820"/>
      <c r="F21" s="884"/>
      <c r="G21" s="818"/>
      <c r="H21" s="884"/>
      <c r="I21" s="820"/>
      <c r="J21" s="820"/>
      <c r="K21" s="820"/>
      <c r="L21" s="820"/>
      <c r="M21" s="820"/>
      <c r="N21" s="820"/>
      <c r="O21" s="820"/>
      <c r="P21" s="820"/>
      <c r="Q21" s="820"/>
      <c r="R21" s="821"/>
      <c r="S21" s="821"/>
      <c r="T21" s="19"/>
      <c r="U21" s="5"/>
      <c r="V21" s="5"/>
      <c r="W21" s="449"/>
      <c r="X21" s="828"/>
      <c r="Y21" s="828"/>
    </row>
    <row r="22" spans="1:25" s="23" customFormat="1" ht="8.25" x14ac:dyDescent="0.4">
      <c r="A22" s="24"/>
      <c r="B22" s="39"/>
      <c r="C22" s="39"/>
      <c r="D22" s="24"/>
      <c r="E22" s="31"/>
      <c r="F22" s="31"/>
      <c r="G22" s="31"/>
      <c r="H22" s="31"/>
      <c r="I22" s="31"/>
      <c r="J22" s="926"/>
      <c r="K22" s="926"/>
      <c r="L22" s="926"/>
      <c r="M22" s="926"/>
      <c r="N22" s="926"/>
      <c r="O22" s="926"/>
      <c r="P22" s="926"/>
      <c r="Q22" s="926"/>
      <c r="R22" s="310"/>
      <c r="S22" s="310"/>
      <c r="T22" s="310"/>
      <c r="U22" s="24"/>
      <c r="V22" s="24"/>
      <c r="W22" s="448"/>
      <c r="X22" s="27"/>
      <c r="Y22" s="24"/>
    </row>
    <row r="23" spans="1:25" s="105" customFormat="1" ht="6.75" x14ac:dyDescent="0.4">
      <c r="A23" s="110"/>
      <c r="B23" s="111"/>
      <c r="C23" s="111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311"/>
      <c r="S23" s="311"/>
      <c r="T23" s="311"/>
      <c r="U23" s="110"/>
      <c r="W23" s="450"/>
      <c r="X23" s="106"/>
    </row>
    <row r="24" spans="1:25" s="23" customFormat="1" ht="8.25" x14ac:dyDescent="0.4">
      <c r="A24" s="24"/>
      <c r="B24" s="39"/>
      <c r="C24" s="39"/>
      <c r="D24" s="24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0"/>
      <c r="S24" s="310"/>
      <c r="T24" s="310"/>
      <c r="U24" s="24"/>
      <c r="V24" s="24"/>
      <c r="W24" s="448"/>
      <c r="X24" s="27"/>
      <c r="Y24" s="24"/>
    </row>
    <row r="25" spans="1:25" s="29" customFormat="1" ht="26.1" customHeight="1" x14ac:dyDescent="0.4">
      <c r="A25" s="201"/>
      <c r="B25" s="200" t="s">
        <v>169</v>
      </c>
      <c r="C25" s="200"/>
      <c r="D25" s="200"/>
      <c r="E25" s="200"/>
      <c r="F25" s="200"/>
      <c r="G25" s="202"/>
      <c r="H25" s="202"/>
      <c r="I25" s="202"/>
      <c r="J25" s="203"/>
      <c r="K25" s="203"/>
      <c r="L25" s="203"/>
      <c r="M25" s="203"/>
      <c r="N25" s="203"/>
      <c r="O25" s="203"/>
      <c r="P25" s="203"/>
      <c r="Q25" s="203"/>
      <c r="R25" s="202"/>
      <c r="S25" s="202"/>
      <c r="T25" s="202"/>
      <c r="U25" s="203"/>
      <c r="V25" s="30"/>
      <c r="W25" s="447"/>
      <c r="X25" s="28"/>
    </row>
    <row r="26" spans="1:25" s="23" customFormat="1" ht="8.25" customHeight="1" x14ac:dyDescent="0.4">
      <c r="A26" s="24"/>
      <c r="B26" s="39"/>
      <c r="C26" s="394"/>
      <c r="D26" s="394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0"/>
      <c r="S26" s="310"/>
      <c r="T26" s="310"/>
      <c r="U26" s="24"/>
      <c r="V26" s="24"/>
      <c r="W26" s="448"/>
      <c r="X26" s="27"/>
      <c r="Y26" s="24"/>
    </row>
    <row r="27" spans="1:25" ht="9.9499999999999993" customHeight="1" x14ac:dyDescent="0.4">
      <c r="A27" s="31"/>
      <c r="B27" s="925" t="s">
        <v>372</v>
      </c>
      <c r="C27" s="925"/>
      <c r="D27" s="820" t="str">
        <f>IF(X27="","",VLOOKUP(X27,Team_Mst,2,FALSE))</f>
        <v/>
      </c>
      <c r="E27" s="820"/>
      <c r="F27" s="18"/>
      <c r="G27" s="18"/>
      <c r="H27" s="309"/>
      <c r="I27" s="18"/>
      <c r="J27" s="819"/>
      <c r="K27" s="819"/>
      <c r="L27" s="98"/>
      <c r="M27" s="98"/>
      <c r="N27" s="98"/>
      <c r="O27" s="98"/>
      <c r="P27" s="98"/>
      <c r="Q27" s="98"/>
      <c r="R27" s="257"/>
      <c r="S27" s="257"/>
      <c r="T27" s="257"/>
      <c r="U27" s="5"/>
      <c r="V27" s="5"/>
      <c r="W27" s="449"/>
      <c r="X27" s="827"/>
      <c r="Y27" s="99"/>
    </row>
    <row r="28" spans="1:25" ht="9.9499999999999993" customHeight="1" x14ac:dyDescent="0.4">
      <c r="A28" s="31"/>
      <c r="B28" s="925"/>
      <c r="C28" s="925"/>
      <c r="D28" s="820"/>
      <c r="E28" s="820"/>
      <c r="F28" s="18"/>
      <c r="G28" s="18"/>
      <c r="H28" s="309"/>
      <c r="I28" s="18"/>
      <c r="J28" s="819"/>
      <c r="K28" s="819"/>
      <c r="L28" s="98"/>
      <c r="M28" s="98"/>
      <c r="N28" s="98"/>
      <c r="O28" s="98"/>
      <c r="P28" s="98"/>
      <c r="Q28" s="98"/>
      <c r="R28" s="257"/>
      <c r="S28" s="257"/>
      <c r="T28" s="257"/>
      <c r="U28" s="5"/>
      <c r="V28" s="5"/>
      <c r="W28" s="449"/>
      <c r="X28" s="828"/>
      <c r="Y28" s="99"/>
    </row>
    <row r="29" spans="1:25" ht="9.9499999999999993" customHeight="1" x14ac:dyDescent="0.4">
      <c r="A29" s="31"/>
      <c r="B29" s="925" t="s">
        <v>374</v>
      </c>
      <c r="C29" s="925"/>
      <c r="D29" s="820" t="str">
        <f>IF(X29="","",VLOOKUP(X29,Team_Mst,2,FALSE))</f>
        <v/>
      </c>
      <c r="E29" s="820"/>
      <c r="F29" s="18"/>
      <c r="G29" s="18"/>
      <c r="H29" s="309"/>
      <c r="I29" s="18"/>
      <c r="J29" s="97"/>
      <c r="K29" s="97"/>
      <c r="L29" s="98"/>
      <c r="M29" s="98"/>
      <c r="N29" s="98"/>
      <c r="O29" s="98"/>
      <c r="P29" s="98"/>
      <c r="Q29" s="98"/>
      <c r="R29" s="257"/>
      <c r="S29" s="257"/>
      <c r="T29" s="257"/>
      <c r="U29" s="5"/>
      <c r="V29" s="5"/>
      <c r="W29" s="449"/>
      <c r="X29" s="827"/>
      <c r="Y29" s="99"/>
    </row>
    <row r="30" spans="1:25" ht="9.9499999999999993" customHeight="1" x14ac:dyDescent="0.4">
      <c r="A30" s="31"/>
      <c r="B30" s="925"/>
      <c r="C30" s="925"/>
      <c r="D30" s="820"/>
      <c r="E30" s="820"/>
      <c r="F30" s="18"/>
      <c r="G30" s="18"/>
      <c r="H30" s="309"/>
      <c r="I30" s="18"/>
      <c r="J30" s="97"/>
      <c r="K30" s="97"/>
      <c r="L30" s="98"/>
      <c r="M30" s="98"/>
      <c r="N30" s="98"/>
      <c r="O30" s="98"/>
      <c r="P30" s="98"/>
      <c r="Q30" s="98"/>
      <c r="R30" s="257"/>
      <c r="S30" s="257"/>
      <c r="T30" s="257"/>
      <c r="U30" s="5"/>
      <c r="V30" s="5"/>
      <c r="W30" s="449"/>
      <c r="X30" s="828"/>
      <c r="Y30" s="99"/>
    </row>
    <row r="31" spans="1:25" s="23" customFormat="1" ht="8.25" x14ac:dyDescent="0.4">
      <c r="A31" s="24"/>
      <c r="B31" s="39"/>
      <c r="C31" s="39"/>
      <c r="D31" s="24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0"/>
      <c r="S31" s="310"/>
      <c r="T31" s="310"/>
      <c r="U31" s="24"/>
      <c r="V31" s="24"/>
      <c r="W31" s="448"/>
      <c r="X31" s="27"/>
      <c r="Y31" s="24"/>
    </row>
    <row r="32" spans="1:25" s="23" customFormat="1" ht="9" thickBot="1" x14ac:dyDescent="0.45">
      <c r="A32" s="24"/>
      <c r="B32" s="39"/>
      <c r="C32" s="39"/>
      <c r="D32" s="24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0"/>
      <c r="S32" s="310"/>
      <c r="T32" s="310"/>
      <c r="U32" s="24"/>
      <c r="V32" s="24"/>
      <c r="W32" s="448"/>
      <c r="X32" s="27"/>
      <c r="Y32" s="24"/>
    </row>
    <row r="33" spans="1:25" ht="18.75" customHeight="1" x14ac:dyDescent="0.4">
      <c r="A33" s="24"/>
      <c r="B33" s="406" t="s">
        <v>0</v>
      </c>
      <c r="C33" s="407"/>
      <c r="D33" s="410" t="s">
        <v>145</v>
      </c>
      <c r="E33" s="411" t="s">
        <v>366</v>
      </c>
      <c r="F33" s="412" t="s">
        <v>2</v>
      </c>
      <c r="G33" s="413" t="s">
        <v>415</v>
      </c>
      <c r="H33" s="413" t="s">
        <v>368</v>
      </c>
      <c r="I33" s="414" t="s">
        <v>369</v>
      </c>
      <c r="J33" s="929">
        <v>1</v>
      </c>
      <c r="K33" s="930"/>
      <c r="L33" s="930">
        <v>2</v>
      </c>
      <c r="M33" s="930"/>
      <c r="N33" s="930">
        <v>3</v>
      </c>
      <c r="O33" s="930"/>
      <c r="P33" s="930">
        <v>4</v>
      </c>
      <c r="Q33" s="931"/>
      <c r="R33" s="415" t="s">
        <v>22</v>
      </c>
      <c r="S33" s="416" t="s">
        <v>21</v>
      </c>
      <c r="T33" s="417" t="s">
        <v>23</v>
      </c>
      <c r="U33" s="418" t="s">
        <v>41</v>
      </c>
      <c r="V33" s="5"/>
      <c r="W33" s="449"/>
      <c r="Y33" s="3"/>
    </row>
    <row r="34" spans="1:25" ht="18.75" customHeight="1" x14ac:dyDescent="0.4">
      <c r="A34" s="24"/>
      <c r="B34" s="408">
        <v>1</v>
      </c>
      <c r="C34" s="409">
        <v>1</v>
      </c>
      <c r="D34" s="77" t="str">
        <f>IF(X34="","",VLOOKUP(X34,Team_Mst,2,FALSE))</f>
        <v>ひまっきーず</v>
      </c>
      <c r="E34" s="292">
        <f>SUMPRODUCT(F$9:I$9,F34:I34)</f>
        <v>0</v>
      </c>
      <c r="F34" s="84"/>
      <c r="G34" s="83"/>
      <c r="H34" s="83"/>
      <c r="I34" s="85"/>
      <c r="J34" s="814"/>
      <c r="K34" s="807"/>
      <c r="L34" s="806" t="s">
        <v>134</v>
      </c>
      <c r="M34" s="806"/>
      <c r="N34" s="806" t="s">
        <v>135</v>
      </c>
      <c r="O34" s="806"/>
      <c r="P34" s="807"/>
      <c r="Q34" s="916"/>
      <c r="R34" s="316"/>
      <c r="S34" s="131"/>
      <c r="T34" s="325" t="str">
        <f t="shared" ref="T34:T37" si="2">IF(R34="","",R34-S34)</f>
        <v/>
      </c>
      <c r="U34" s="85"/>
      <c r="V34" s="5"/>
      <c r="W34" s="449"/>
      <c r="X34" s="16" t="s">
        <v>407</v>
      </c>
      <c r="Y34" s="3"/>
    </row>
    <row r="35" spans="1:25" ht="18.75" customHeight="1" x14ac:dyDescent="0.4">
      <c r="A35" s="24"/>
      <c r="B35" s="408">
        <v>2</v>
      </c>
      <c r="C35" s="409">
        <v>2</v>
      </c>
      <c r="D35" s="77" t="str">
        <f>IF(X35="","",VLOOKUP(X35,Team_Mst,2,FALSE))</f>
        <v>レディファイターズ</v>
      </c>
      <c r="E35" s="297">
        <f>SUMPRODUCT(F$9:I$9,F35:I35)</f>
        <v>0</v>
      </c>
      <c r="F35" s="79"/>
      <c r="G35" s="80"/>
      <c r="H35" s="80"/>
      <c r="I35" s="20"/>
      <c r="J35" s="815" t="s">
        <v>134</v>
      </c>
      <c r="K35" s="806"/>
      <c r="L35" s="807"/>
      <c r="M35" s="807"/>
      <c r="N35" s="806" t="s">
        <v>136</v>
      </c>
      <c r="O35" s="806"/>
      <c r="P35" s="807"/>
      <c r="Q35" s="916"/>
      <c r="R35" s="318"/>
      <c r="S35" s="319"/>
      <c r="T35" s="321" t="str">
        <f t="shared" si="2"/>
        <v/>
      </c>
      <c r="U35" s="20"/>
      <c r="V35" s="5"/>
      <c r="W35" s="449"/>
      <c r="X35" s="16" t="s">
        <v>408</v>
      </c>
      <c r="Y35" s="3"/>
    </row>
    <row r="36" spans="1:25" ht="18.75" customHeight="1" x14ac:dyDescent="0.4">
      <c r="A36" s="24"/>
      <c r="B36" s="408">
        <v>3</v>
      </c>
      <c r="C36" s="409">
        <v>3</v>
      </c>
      <c r="D36" s="77" t="str">
        <f>IF(X36="","",VLOOKUP(X36,Team_Mst,2,FALSE))</f>
        <v>ワンダフルマザーズ</v>
      </c>
      <c r="E36" s="297">
        <f>SUMPRODUCT(F$9:I$9,F36:I36)</f>
        <v>0</v>
      </c>
      <c r="F36" s="79"/>
      <c r="G36" s="80"/>
      <c r="H36" s="80"/>
      <c r="I36" s="20"/>
      <c r="J36" s="815" t="s">
        <v>135</v>
      </c>
      <c r="K36" s="806"/>
      <c r="L36" s="806" t="s">
        <v>136</v>
      </c>
      <c r="M36" s="806"/>
      <c r="N36" s="807"/>
      <c r="O36" s="807"/>
      <c r="P36" s="807"/>
      <c r="Q36" s="916"/>
      <c r="R36" s="318"/>
      <c r="S36" s="319"/>
      <c r="T36" s="321" t="str">
        <f t="shared" si="2"/>
        <v/>
      </c>
      <c r="U36" s="20"/>
      <c r="W36" s="451"/>
      <c r="X36" s="16" t="s">
        <v>409</v>
      </c>
      <c r="Y36" s="3"/>
    </row>
    <row r="37" spans="1:25" ht="18.75" customHeight="1" thickBot="1" x14ac:dyDescent="0.45">
      <c r="A37" s="24"/>
      <c r="B37" s="363"/>
      <c r="C37" s="364"/>
      <c r="D37" s="365" t="str">
        <f>IF(X37="","",VLOOKUP(X37,Team_Mst,2,FALSE))</f>
        <v/>
      </c>
      <c r="E37" s="366">
        <f>SUMPRODUCT(F$9:I$9,F37:I37)</f>
        <v>0</v>
      </c>
      <c r="F37" s="391"/>
      <c r="G37" s="392"/>
      <c r="H37" s="392"/>
      <c r="I37" s="393"/>
      <c r="J37" s="928"/>
      <c r="K37" s="809"/>
      <c r="L37" s="809"/>
      <c r="M37" s="809"/>
      <c r="N37" s="809"/>
      <c r="O37" s="809"/>
      <c r="P37" s="809"/>
      <c r="Q37" s="810"/>
      <c r="R37" s="322"/>
      <c r="S37" s="323"/>
      <c r="T37" s="324" t="str">
        <f t="shared" si="2"/>
        <v/>
      </c>
      <c r="U37" s="108"/>
      <c r="W37" s="451"/>
      <c r="Y37" s="3"/>
    </row>
    <row r="38" spans="1:25" x14ac:dyDescent="0.4">
      <c r="W38" s="451"/>
    </row>
    <row r="39" spans="1:25" s="23" customFormat="1" ht="8.25" x14ac:dyDescent="0.4">
      <c r="A39" s="446"/>
      <c r="B39" s="456"/>
      <c r="C39" s="456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57"/>
      <c r="S39" s="457"/>
      <c r="T39" s="457"/>
      <c r="U39" s="446"/>
      <c r="V39" s="446"/>
      <c r="W39" s="446"/>
      <c r="X39" s="27"/>
    </row>
  </sheetData>
  <mergeCells count="78">
    <mergeCell ref="D18:D19"/>
    <mergeCell ref="J17:K17"/>
    <mergeCell ref="D4:E5"/>
    <mergeCell ref="J4:K5"/>
    <mergeCell ref="X4:X5"/>
    <mergeCell ref="D6:E7"/>
    <mergeCell ref="X6:X7"/>
    <mergeCell ref="J10:K10"/>
    <mergeCell ref="L10:M10"/>
    <mergeCell ref="N10:O10"/>
    <mergeCell ref="P10:Q10"/>
    <mergeCell ref="J11:K11"/>
    <mergeCell ref="L11:M11"/>
    <mergeCell ref="N11:O11"/>
    <mergeCell ref="P11:Q11"/>
    <mergeCell ref="J12:K12"/>
    <mergeCell ref="L12:M12"/>
    <mergeCell ref="N12:O12"/>
    <mergeCell ref="P12:Q12"/>
    <mergeCell ref="J13:K13"/>
    <mergeCell ref="L13:M13"/>
    <mergeCell ref="N13:O13"/>
    <mergeCell ref="P13:Q13"/>
    <mergeCell ref="J14:K14"/>
    <mergeCell ref="L14:M14"/>
    <mergeCell ref="N14:O14"/>
    <mergeCell ref="P14:Q14"/>
    <mergeCell ref="J33:K33"/>
    <mergeCell ref="L33:M33"/>
    <mergeCell ref="N33:O33"/>
    <mergeCell ref="P33:Q33"/>
    <mergeCell ref="P22:Q22"/>
    <mergeCell ref="L17:M17"/>
    <mergeCell ref="N17:O17"/>
    <mergeCell ref="P17:Q17"/>
    <mergeCell ref="I18:M19"/>
    <mergeCell ref="J34:K34"/>
    <mergeCell ref="L34:M34"/>
    <mergeCell ref="N34:O34"/>
    <mergeCell ref="P34:Q34"/>
    <mergeCell ref="J35:K35"/>
    <mergeCell ref="L35:M35"/>
    <mergeCell ref="N35:O35"/>
    <mergeCell ref="P35:Q35"/>
    <mergeCell ref="J36:K36"/>
    <mergeCell ref="L36:M36"/>
    <mergeCell ref="N36:O36"/>
    <mergeCell ref="P36:Q36"/>
    <mergeCell ref="J37:K37"/>
    <mergeCell ref="L37:M37"/>
    <mergeCell ref="N37:O37"/>
    <mergeCell ref="P37:Q37"/>
    <mergeCell ref="B29:C30"/>
    <mergeCell ref="D29:E30"/>
    <mergeCell ref="X29:X30"/>
    <mergeCell ref="B4:C5"/>
    <mergeCell ref="B6:C7"/>
    <mergeCell ref="J22:K22"/>
    <mergeCell ref="L22:M22"/>
    <mergeCell ref="N22:O22"/>
    <mergeCell ref="F18:H19"/>
    <mergeCell ref="B20:C21"/>
    <mergeCell ref="D20:E21"/>
    <mergeCell ref="F20:F21"/>
    <mergeCell ref="J15:K15"/>
    <mergeCell ref="L15:M15"/>
    <mergeCell ref="N15:O15"/>
    <mergeCell ref="P15:Q15"/>
    <mergeCell ref="R20:S21"/>
    <mergeCell ref="X20:X21"/>
    <mergeCell ref="Y20:Y21"/>
    <mergeCell ref="B27:C28"/>
    <mergeCell ref="D27:E28"/>
    <mergeCell ref="J27:K28"/>
    <mergeCell ref="X27:X28"/>
    <mergeCell ref="G20:G21"/>
    <mergeCell ref="H20:H21"/>
    <mergeCell ref="I20:Q21"/>
  </mergeCells>
  <phoneticPr fontId="31"/>
  <pageMargins left="0.15748031496062992" right="0.11811023622047245" top="0.55118110236220474" bottom="0.15748031496062992" header="0.31496062992125984" footer="0.31496062992125984"/>
  <pageSetup paperSize="9" scale="95" orientation="portrait" r:id="rId1"/>
  <drawing r:id="rId2"/>
  <webPublishItems count="1">
    <webPublishItem id="29860" divId="taikai_main.html_29860" sourceType="printArea" destinationFile="C:\Users\mbuser933\OneDrive - Allied Telesis\Q_take_out\priv\oyaji\町ソ連\26春大会\総会資料\sheet007.html"/>
  </webPublishItem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66"/>
    <pageSetUpPr fitToPage="1"/>
  </sheetPr>
  <dimension ref="A1:AQ134"/>
  <sheetViews>
    <sheetView showGridLines="0" zoomScale="115" zoomScaleNormal="115" workbookViewId="0">
      <pane xSplit="14" ySplit="4" topLeftCell="O5" activePane="bottomRight" state="frozen"/>
      <selection sqref="A1:U41"/>
      <selection pane="topRight" sqref="A1:U41"/>
      <selection pane="bottomLeft" sqref="A1:U41"/>
      <selection pane="bottomRight" activeCell="M5" sqref="M5"/>
    </sheetView>
  </sheetViews>
  <sheetFormatPr defaultColWidth="8.875" defaultRowHeight="15.75" x14ac:dyDescent="0.4"/>
  <cols>
    <col min="1" max="2" width="4.75" style="40" customWidth="1"/>
    <col min="3" max="3" width="5.625" style="40" bestFit="1" customWidth="1"/>
    <col min="4" max="4" width="19" style="86" customWidth="1"/>
    <col min="5" max="5" width="6.625" style="40" customWidth="1"/>
    <col min="6" max="7" width="1.625" style="41" customWidth="1"/>
    <col min="8" max="11" width="6" style="42" customWidth="1"/>
    <col min="12" max="12" width="10.5" style="43" customWidth="1"/>
    <col min="13" max="13" width="6.75" style="41" customWidth="1"/>
    <col min="14" max="14" width="3.625" style="41" customWidth="1"/>
    <col min="15" max="26" width="4.25" style="41" customWidth="1"/>
    <col min="27" max="32" width="4.25" style="40" customWidth="1"/>
    <col min="33" max="34" width="4.25" style="41" customWidth="1"/>
    <col min="35" max="41" width="4.25" style="40" customWidth="1"/>
    <col min="42" max="16384" width="8.875" style="40"/>
  </cols>
  <sheetData>
    <row r="1" spans="1:43" ht="27" customHeight="1" x14ac:dyDescent="0.4">
      <c r="H1" s="256" t="str" cm="1">
        <f t="array" ref="H1">IFERROR(INDEX($O$2:$AO$2,SMALL(IF($O1:$AO1&gt;0,COLUMN($A$1:$S$1)),H$4)),"")</f>
        <v/>
      </c>
      <c r="I1" s="256" t="str" cm="1">
        <f t="array" ref="I1">IFERROR(INDEX($O$2:$AO$2,SMALL(IF($O1:$AO1&gt;0,COLUMN($A$1:$S$1)),I$4)),"")</f>
        <v/>
      </c>
      <c r="J1" s="256" t="str" cm="1">
        <f t="array" ref="J1">IFERROR(INDEX($O$2:$AO$2,SMALL(IF($O1:$AO1&gt;0,COLUMN($A$1:$S$1)),J$4)),"")</f>
        <v/>
      </c>
      <c r="K1" s="256" t="str" cm="1">
        <f t="array" ref="K1">IFERROR(INDEX($O$2:$AO$2,SMALL(IF($O1:$AO1&gt;0,COLUMN($A$1:$S$1)),K$4)),"")</f>
        <v/>
      </c>
      <c r="O1" s="41">
        <f>COLUMN()-COLUMN($N1)</f>
        <v>1</v>
      </c>
      <c r="P1" s="41">
        <f t="shared" ref="P1:AO1" si="0">COLUMN()-COLUMN($N1)</f>
        <v>2</v>
      </c>
      <c r="Q1" s="41">
        <f t="shared" si="0"/>
        <v>3</v>
      </c>
      <c r="R1" s="41">
        <f t="shared" si="0"/>
        <v>4</v>
      </c>
      <c r="S1" s="41">
        <f t="shared" si="0"/>
        <v>5</v>
      </c>
      <c r="T1" s="41">
        <f t="shared" si="0"/>
        <v>6</v>
      </c>
      <c r="U1" s="41">
        <f t="shared" si="0"/>
        <v>7</v>
      </c>
      <c r="V1" s="41">
        <f t="shared" si="0"/>
        <v>8</v>
      </c>
      <c r="W1" s="41">
        <f t="shared" si="0"/>
        <v>9</v>
      </c>
      <c r="X1" s="41">
        <f t="shared" si="0"/>
        <v>10</v>
      </c>
      <c r="Y1" s="41">
        <f t="shared" si="0"/>
        <v>11</v>
      </c>
      <c r="Z1" s="41">
        <f t="shared" si="0"/>
        <v>12</v>
      </c>
      <c r="AA1" s="41">
        <f t="shared" si="0"/>
        <v>13</v>
      </c>
      <c r="AB1" s="41">
        <f t="shared" si="0"/>
        <v>14</v>
      </c>
      <c r="AC1" s="41">
        <f t="shared" si="0"/>
        <v>15</v>
      </c>
      <c r="AD1" s="41">
        <f t="shared" si="0"/>
        <v>16</v>
      </c>
      <c r="AE1" s="41">
        <f t="shared" si="0"/>
        <v>17</v>
      </c>
      <c r="AF1" s="41">
        <f t="shared" si="0"/>
        <v>18</v>
      </c>
      <c r="AG1" s="41">
        <f t="shared" si="0"/>
        <v>19</v>
      </c>
      <c r="AH1" s="41">
        <f t="shared" si="0"/>
        <v>20</v>
      </c>
      <c r="AI1" s="41">
        <f t="shared" si="0"/>
        <v>21</v>
      </c>
      <c r="AJ1" s="41">
        <f t="shared" si="0"/>
        <v>22</v>
      </c>
      <c r="AK1" s="41">
        <f t="shared" si="0"/>
        <v>23</v>
      </c>
      <c r="AL1" s="41">
        <f t="shared" si="0"/>
        <v>24</v>
      </c>
      <c r="AM1" s="41">
        <f t="shared" si="0"/>
        <v>25</v>
      </c>
      <c r="AN1" s="41">
        <f t="shared" si="0"/>
        <v>26</v>
      </c>
      <c r="AO1" s="41">
        <f t="shared" si="0"/>
        <v>27</v>
      </c>
    </row>
    <row r="2" spans="1:43" ht="18" customHeight="1" x14ac:dyDescent="0.4">
      <c r="A2" s="44"/>
      <c r="D2" s="253" t="str">
        <f>"チーム名_"&amp;C2</f>
        <v>チーム名_</v>
      </c>
      <c r="M2" s="45" t="s">
        <v>24</v>
      </c>
      <c r="N2" s="45"/>
      <c r="O2" s="480" cm="1">
        <f t="array" aca="1" ref="O2" ca="1">INDIRECT("'" &amp; $M$4 &amp; "'!b" &amp; O$4)</f>
        <v>46117</v>
      </c>
      <c r="P2" s="480" cm="1">
        <f t="array" aca="1" ref="P2" ca="1">INDIRECT("'" &amp; $M$4 &amp; "'!b" &amp; P$4)</f>
        <v>46123</v>
      </c>
      <c r="Q2" s="480" cm="1">
        <f t="array" aca="1" ref="Q2" ca="1">INDIRECT("'" &amp; $M$4 &amp; "'!b" &amp; Q$4)</f>
        <v>46124</v>
      </c>
      <c r="R2" s="480" cm="1">
        <f t="array" aca="1" ref="R2" ca="1">INDIRECT("'" &amp; $M$4 &amp; "'!b" &amp; R$4)</f>
        <v>0</v>
      </c>
      <c r="S2" s="480" cm="1">
        <f t="array" aca="1" ref="S2" ca="1">INDIRECT("'" &amp; $M$4 &amp; "'!b" &amp; S$4)</f>
        <v>46131</v>
      </c>
      <c r="T2" s="480" cm="1">
        <f t="array" aca="1" ref="T2" ca="1">INDIRECT("'" &amp; $M$4 &amp; "'!b" &amp; T$4)</f>
        <v>0</v>
      </c>
      <c r="U2" s="480" cm="1">
        <f t="array" aca="1" ref="U2" ca="1">INDIRECT("'" &amp; $M$4 &amp; "'!b" &amp; U$4)</f>
        <v>46138</v>
      </c>
      <c r="V2" s="480" cm="1">
        <f t="array" aca="1" ref="V2" ca="1">INDIRECT("'" &amp; $M$4 &amp; "'!b" &amp; V$4)</f>
        <v>46141</v>
      </c>
      <c r="W2" s="480" cm="1">
        <f t="array" aca="1" ref="W2" ca="1">INDIRECT("'" &amp; $M$4 &amp; "'!b" &amp; W$4)</f>
        <v>46148</v>
      </c>
      <c r="X2" s="480" cm="1">
        <f t="array" aca="1" ref="X2" ca="1">INDIRECT("'" &amp; $M$4 &amp; "'!b" &amp; X$4)</f>
        <v>46151</v>
      </c>
      <c r="Y2" s="480" cm="1">
        <f t="array" aca="1" ref="Y2" ca="1">INDIRECT("'" &amp; $M$4 &amp; "'!b" &amp; Y$4)</f>
        <v>46152</v>
      </c>
      <c r="Z2" s="480" cm="1">
        <f t="array" aca="1" ref="Z2" ca="1">INDIRECT("'" &amp; $M$4 &amp; "'!b" &amp; Z$4)</f>
        <v>46158</v>
      </c>
      <c r="AA2" s="480" cm="1">
        <f t="array" aca="1" ref="AA2" ca="1">INDIRECT("'" &amp; $M$4 &amp; "'!b" &amp; AA$4)</f>
        <v>46159</v>
      </c>
      <c r="AB2" s="480" cm="1">
        <f t="array" aca="1" ref="AB2" ca="1">INDIRECT("'" &amp; $M$4 &amp; "'!b" &amp; AB$4)</f>
        <v>46165</v>
      </c>
      <c r="AC2" s="480" cm="1">
        <f t="array" aca="1" ref="AC2" ca="1">INDIRECT("'" &amp; $M$4 &amp; "'!b" &amp; AC$4)</f>
        <v>46166</v>
      </c>
      <c r="AD2" s="480" cm="1">
        <f t="array" aca="1" ref="AD2" ca="1">INDIRECT("'" &amp; $M$4 &amp; "'!b" &amp; AD$4)</f>
        <v>46172</v>
      </c>
      <c r="AE2" s="480" cm="1">
        <f t="array" aca="1" ref="AE2" ca="1">INDIRECT("'" &amp; $M$4 &amp; "'!b" &amp; AE$4)</f>
        <v>46173</v>
      </c>
      <c r="AF2" s="480" cm="1">
        <f t="array" aca="1" ref="AF2" ca="1">INDIRECT("'" &amp; $M$4 &amp; "'!b" &amp; AF$4)</f>
        <v>46179</v>
      </c>
      <c r="AG2" s="480" cm="1">
        <f t="array" aca="1" ref="AG2" ca="1">INDIRECT("'" &amp; $M$4 &amp; "'!b" &amp; AG$4)</f>
        <v>46180</v>
      </c>
      <c r="AH2" s="480" cm="1">
        <f t="array" aca="1" ref="AH2" ca="1">INDIRECT("'" &amp; $M$4 &amp; "'!b" &amp; AH$4)</f>
        <v>0</v>
      </c>
      <c r="AI2" s="480" cm="1">
        <f t="array" aca="1" ref="AI2" ca="1">INDIRECT("'" &amp; $M$4 &amp; "'!b" &amp; AI$4)</f>
        <v>46186</v>
      </c>
      <c r="AJ2" s="480" cm="1">
        <f t="array" aca="1" ref="AJ2" ca="1">INDIRECT("'" &amp; $M$4 &amp; "'!b" &amp; AJ$4)</f>
        <v>46187</v>
      </c>
      <c r="AK2" s="480" cm="1">
        <f t="array" aca="1" ref="AK2" ca="1">INDIRECT("'" &amp; $M$4 &amp; "'!b" &amp; AK$4)</f>
        <v>0</v>
      </c>
      <c r="AL2" s="480" cm="1">
        <f t="array" aca="1" ref="AL2" ca="1">INDIRECT("'" &amp; $M$4 &amp; "'!b" &amp; AL$4)</f>
        <v>46193</v>
      </c>
      <c r="AM2" s="480" cm="1">
        <f t="array" aca="1" ref="AM2" ca="1">INDIRECT("'" &amp; $M$4 &amp; "'!b" &amp; AM$4)</f>
        <v>46194</v>
      </c>
      <c r="AN2" s="480" cm="1">
        <f t="array" aca="1" ref="AN2" ca="1">INDIRECT("'" &amp; $M$4 &amp; "'!b" &amp; AN$4)</f>
        <v>46200</v>
      </c>
      <c r="AO2" s="480" cm="1">
        <f t="array" aca="1" ref="AO2" ca="1">INDIRECT("'" &amp; $M$4 &amp; "'!b" &amp; AO$4)</f>
        <v>46201</v>
      </c>
      <c r="AQ2" s="40" t="s">
        <v>504</v>
      </c>
    </row>
    <row r="3" spans="1:43" s="47" customFormat="1" ht="15.75" customHeight="1" x14ac:dyDescent="0.4">
      <c r="A3" s="46" t="s">
        <v>5</v>
      </c>
      <c r="D3" s="87"/>
      <c r="F3" s="938"/>
      <c r="G3" s="938"/>
      <c r="H3" s="939" t="s">
        <v>50</v>
      </c>
      <c r="I3" s="940"/>
      <c r="J3" s="940"/>
      <c r="K3" s="941"/>
      <c r="L3" s="48"/>
      <c r="M3" s="49"/>
      <c r="N3" s="49"/>
      <c r="O3" s="481" t="str">
        <f t="shared" ref="O3:AO3" si="1">$M$4&amp;"!"&amp;$N$61&amp;O$4&amp;":"&amp;$N$62&amp;O4</f>
        <v>日程0410!D7:W7</v>
      </c>
      <c r="P3" s="481" t="str">
        <f t="shared" si="1"/>
        <v>日程0410!D8:W8</v>
      </c>
      <c r="Q3" s="481" t="str">
        <f t="shared" si="1"/>
        <v>日程0410!D9:W9</v>
      </c>
      <c r="R3" s="481" t="str">
        <f t="shared" si="1"/>
        <v>日程0410!D10:W10</v>
      </c>
      <c r="S3" s="481" t="str">
        <f t="shared" si="1"/>
        <v>日程0410!D11:W11</v>
      </c>
      <c r="T3" s="481" t="str">
        <f t="shared" si="1"/>
        <v>日程0410!D12:W12</v>
      </c>
      <c r="U3" s="481" t="str">
        <f t="shared" si="1"/>
        <v>日程0410!D13:W13</v>
      </c>
      <c r="V3" s="481" t="str">
        <f t="shared" si="1"/>
        <v>日程0410!D14:W14</v>
      </c>
      <c r="W3" s="481" t="str">
        <f t="shared" si="1"/>
        <v>日程0410!D15:W15</v>
      </c>
      <c r="X3" s="481" t="str">
        <f t="shared" si="1"/>
        <v>日程0410!D16:W16</v>
      </c>
      <c r="Y3" s="481" t="str">
        <f t="shared" si="1"/>
        <v>日程0410!D17:W17</v>
      </c>
      <c r="Z3" s="481" t="str">
        <f t="shared" si="1"/>
        <v>日程0410!D18:W18</v>
      </c>
      <c r="AA3" s="481" t="str">
        <f t="shared" si="1"/>
        <v>日程0410!D19:W19</v>
      </c>
      <c r="AB3" s="481" t="str">
        <f t="shared" si="1"/>
        <v>日程0410!D20:W20</v>
      </c>
      <c r="AC3" s="481" t="str">
        <f t="shared" si="1"/>
        <v>日程0410!D21:W21</v>
      </c>
      <c r="AD3" s="481" t="str">
        <f t="shared" si="1"/>
        <v>日程0410!D22:W22</v>
      </c>
      <c r="AE3" s="481" t="str">
        <f t="shared" si="1"/>
        <v>日程0410!D23:W23</v>
      </c>
      <c r="AF3" s="481" t="str">
        <f t="shared" si="1"/>
        <v>日程0410!D24:W24</v>
      </c>
      <c r="AG3" s="481" t="str">
        <f t="shared" si="1"/>
        <v>日程0410!D25:W25</v>
      </c>
      <c r="AH3" s="481" t="str">
        <f t="shared" si="1"/>
        <v>日程0410!D26:W26</v>
      </c>
      <c r="AI3" s="481" t="str">
        <f t="shared" si="1"/>
        <v>日程0410!D27:W27</v>
      </c>
      <c r="AJ3" s="481" t="str">
        <f t="shared" si="1"/>
        <v>日程0410!D28:W28</v>
      </c>
      <c r="AK3" s="481" t="str">
        <f t="shared" si="1"/>
        <v>日程0410!D29:W29</v>
      </c>
      <c r="AL3" s="481" t="str">
        <f t="shared" si="1"/>
        <v>日程0410!D30:W30</v>
      </c>
      <c r="AM3" s="481" t="str">
        <f t="shared" si="1"/>
        <v>日程0410!D31:W31</v>
      </c>
      <c r="AN3" s="481" t="str">
        <f t="shared" si="1"/>
        <v>日程0410!D32:W32</v>
      </c>
      <c r="AO3" s="481" t="str">
        <f t="shared" si="1"/>
        <v>日程0410!D33:W33</v>
      </c>
      <c r="AQ3" s="40" t="s">
        <v>504</v>
      </c>
    </row>
    <row r="4" spans="1:43" ht="16.5" customHeight="1" x14ac:dyDescent="0.4">
      <c r="B4" s="93" t="s">
        <v>51</v>
      </c>
      <c r="C4" s="94" t="s">
        <v>54</v>
      </c>
      <c r="D4" s="95" t="s">
        <v>52</v>
      </c>
      <c r="E4" s="503" t="s">
        <v>53</v>
      </c>
      <c r="H4" s="96">
        <v>1</v>
      </c>
      <c r="I4" s="96">
        <v>2</v>
      </c>
      <c r="J4" s="96">
        <v>3</v>
      </c>
      <c r="K4" s="96">
        <v>4</v>
      </c>
      <c r="M4" s="660" t="s">
        <v>655</v>
      </c>
      <c r="N4" s="50" t="s">
        <v>25</v>
      </c>
      <c r="O4" s="661">
        <v>7</v>
      </c>
      <c r="P4" s="662">
        <f>+O4+1</f>
        <v>8</v>
      </c>
      <c r="Q4" s="662">
        <f t="shared" ref="Q4:AO4" si="2">+P4+1</f>
        <v>9</v>
      </c>
      <c r="R4" s="662">
        <f t="shared" si="2"/>
        <v>10</v>
      </c>
      <c r="S4" s="662">
        <f t="shared" si="2"/>
        <v>11</v>
      </c>
      <c r="T4" s="662">
        <f t="shared" si="2"/>
        <v>12</v>
      </c>
      <c r="U4" s="662">
        <f t="shared" si="2"/>
        <v>13</v>
      </c>
      <c r="V4" s="662">
        <f t="shared" si="2"/>
        <v>14</v>
      </c>
      <c r="W4" s="662">
        <f t="shared" si="2"/>
        <v>15</v>
      </c>
      <c r="X4" s="662">
        <f t="shared" si="2"/>
        <v>16</v>
      </c>
      <c r="Y4" s="662">
        <f t="shared" si="2"/>
        <v>17</v>
      </c>
      <c r="Z4" s="662">
        <f t="shared" si="2"/>
        <v>18</v>
      </c>
      <c r="AA4" s="662">
        <f t="shared" si="2"/>
        <v>19</v>
      </c>
      <c r="AB4" s="662">
        <f t="shared" si="2"/>
        <v>20</v>
      </c>
      <c r="AC4" s="662">
        <f t="shared" si="2"/>
        <v>21</v>
      </c>
      <c r="AD4" s="662">
        <f t="shared" si="2"/>
        <v>22</v>
      </c>
      <c r="AE4" s="662">
        <f t="shared" si="2"/>
        <v>23</v>
      </c>
      <c r="AF4" s="662">
        <f t="shared" si="2"/>
        <v>24</v>
      </c>
      <c r="AG4" s="662">
        <f t="shared" si="2"/>
        <v>25</v>
      </c>
      <c r="AH4" s="662">
        <f t="shared" si="2"/>
        <v>26</v>
      </c>
      <c r="AI4" s="662">
        <f t="shared" si="2"/>
        <v>27</v>
      </c>
      <c r="AJ4" s="662">
        <f t="shared" si="2"/>
        <v>28</v>
      </c>
      <c r="AK4" s="662">
        <f t="shared" si="2"/>
        <v>29</v>
      </c>
      <c r="AL4" s="662">
        <f t="shared" si="2"/>
        <v>30</v>
      </c>
      <c r="AM4" s="662">
        <f t="shared" si="2"/>
        <v>31</v>
      </c>
      <c r="AN4" s="662">
        <f t="shared" si="2"/>
        <v>32</v>
      </c>
      <c r="AO4" s="662">
        <f t="shared" si="2"/>
        <v>33</v>
      </c>
    </row>
    <row r="5" spans="1:43" s="250" customFormat="1" ht="12" x14ac:dyDescent="0.4">
      <c r="B5" s="251" t="s">
        <v>6</v>
      </c>
      <c r="C5" s="252" t="s">
        <v>68</v>
      </c>
      <c r="D5" s="253" t="s">
        <v>514</v>
      </c>
      <c r="E5" s="254" t="s">
        <v>6</v>
      </c>
      <c r="F5" s="255"/>
      <c r="G5" s="255"/>
      <c r="H5" s="256">
        <f t="array" aca="1" ref="H5" ca="1">IFERROR(INDEX($O$2:$AO$2,SMALL(IF($O5:$AO5&gt;0,COLUMN($A$1:$S$1)),H$4)),"")</f>
        <v>46131</v>
      </c>
      <c r="I5" s="256">
        <f t="array" aca="1" ref="I5" ca="1">IFERROR(INDEX($O$2:$AO$2,SMALL(IF($O5:$AO5&gt;0,COLUMN($A$1:$S$1)),I$4)),"")</f>
        <v>46152</v>
      </c>
      <c r="J5" s="256">
        <f t="array" aca="1" ref="J5" ca="1">IFERROR(INDEX($O$2:$AO$2,SMALL(IF($O5:$AO5&gt;0,COLUMN($A$1:$S$1)),J$4)),"")</f>
        <v>46159</v>
      </c>
      <c r="K5" s="256" t="str">
        <f t="array" aca="1" ref="K5" ca="1">IFERROR(INDEX($O$2:$AO$2,SMALL(IF($O5:$AO5&gt;0,COLUMN($A$1:$S$1)),K$4)),"")</f>
        <v/>
      </c>
      <c r="L5" s="257"/>
      <c r="M5" s="652" t="str">
        <f>LEFT($C5,2)&amp;"*"&amp;MID($C5,3,1)&amp;"*"</f>
        <v>Ka*1*</v>
      </c>
      <c r="N5" s="258">
        <f t="shared" ref="N5:N11" ca="1" si="3">SUM(O5:AO5)</f>
        <v>3</v>
      </c>
      <c r="O5" s="259">
        <f ca="1">COUNTIF(INDIRECT(O$3),$M5)</f>
        <v>0</v>
      </c>
      <c r="P5" s="259">
        <f ca="1">COUNTIF(INDIRECT(P$3),$M5)</f>
        <v>0</v>
      </c>
      <c r="Q5" s="259">
        <f t="shared" ref="Q5:AN6" ca="1" si="4">COUNTIF(INDIRECT(Q$3),$M5)</f>
        <v>0</v>
      </c>
      <c r="R5" s="259">
        <f t="shared" ca="1" si="4"/>
        <v>0</v>
      </c>
      <c r="S5" s="259">
        <f t="shared" ca="1" si="4"/>
        <v>1</v>
      </c>
      <c r="T5" s="259">
        <f t="shared" ca="1" si="4"/>
        <v>0</v>
      </c>
      <c r="U5" s="259">
        <f t="shared" ca="1" si="4"/>
        <v>0</v>
      </c>
      <c r="V5" s="259">
        <f t="shared" ca="1" si="4"/>
        <v>0</v>
      </c>
      <c r="W5" s="259">
        <f t="shared" ca="1" si="4"/>
        <v>0</v>
      </c>
      <c r="X5" s="259">
        <f t="shared" ca="1" si="4"/>
        <v>0</v>
      </c>
      <c r="Y5" s="259">
        <f t="shared" ca="1" si="4"/>
        <v>1</v>
      </c>
      <c r="Z5" s="259">
        <f t="shared" ca="1" si="4"/>
        <v>0</v>
      </c>
      <c r="AA5" s="259">
        <f t="shared" ca="1" si="4"/>
        <v>1</v>
      </c>
      <c r="AB5" s="259">
        <f t="shared" ca="1" si="4"/>
        <v>0</v>
      </c>
      <c r="AC5" s="259">
        <f t="shared" ca="1" si="4"/>
        <v>0</v>
      </c>
      <c r="AD5" s="259">
        <f t="shared" ca="1" si="4"/>
        <v>0</v>
      </c>
      <c r="AE5" s="259">
        <f t="shared" ca="1" si="4"/>
        <v>0</v>
      </c>
      <c r="AF5" s="259">
        <f t="shared" ca="1" si="4"/>
        <v>0</v>
      </c>
      <c r="AG5" s="259">
        <f t="shared" ca="1" si="4"/>
        <v>0</v>
      </c>
      <c r="AH5" s="259">
        <f t="shared" ca="1" si="4"/>
        <v>0</v>
      </c>
      <c r="AI5" s="259">
        <f t="shared" ca="1" si="4"/>
        <v>0</v>
      </c>
      <c r="AJ5" s="259">
        <f t="shared" ca="1" si="4"/>
        <v>0</v>
      </c>
      <c r="AK5" s="259">
        <f t="shared" ca="1" si="4"/>
        <v>0</v>
      </c>
      <c r="AL5" s="259">
        <f t="shared" ca="1" si="4"/>
        <v>0</v>
      </c>
      <c r="AM5" s="259">
        <f t="shared" ca="1" si="4"/>
        <v>0</v>
      </c>
      <c r="AN5" s="259">
        <f t="shared" ca="1" si="4"/>
        <v>0</v>
      </c>
      <c r="AO5" s="259">
        <f ca="1">COUNTIF(INDIRECT(AO$3),$M5)</f>
        <v>0</v>
      </c>
      <c r="AQ5" s="250" t="s">
        <v>505</v>
      </c>
    </row>
    <row r="6" spans="1:43" s="250" customFormat="1" ht="12" x14ac:dyDescent="0.4">
      <c r="B6" s="260">
        <v>2</v>
      </c>
      <c r="C6" s="252" t="s">
        <v>69</v>
      </c>
      <c r="D6" s="253" t="s">
        <v>540</v>
      </c>
      <c r="E6" s="254" t="s">
        <v>6</v>
      </c>
      <c r="F6" s="255"/>
      <c r="G6" s="255"/>
      <c r="H6" s="256">
        <f t="array" aca="1" ref="H6" ca="1">IFERROR(INDEX($O$2:$AO$2,SMALL(IF($O6:$AO6&gt;0,COLUMN($A$1:$S$1)),H$4)),"")</f>
        <v>46131</v>
      </c>
      <c r="I6" s="256">
        <f t="array" aca="1" ref="I6" ca="1">IFERROR(INDEX($O$2:$AO$2,SMALL(IF($O6:$AO6&gt;0,COLUMN($A$1:$S$1)),I$4)),"")</f>
        <v>46152</v>
      </c>
      <c r="J6" s="256">
        <f t="array" aca="1" ref="J6" ca="1">IFERROR(INDEX($O$2:$AO$2,SMALL(IF($O6:$AO6&gt;0,COLUMN($A$1:$S$1)),J$4)),"")</f>
        <v>46159</v>
      </c>
      <c r="K6" s="256" t="str">
        <f t="array" aca="1" ref="K6" ca="1">IFERROR(INDEX($O$2:$AO$2,SMALL(IF($O6:$AO6&gt;0,COLUMN($A$1:$S$1)),K$4)),"")</f>
        <v/>
      </c>
      <c r="L6" s="257"/>
      <c r="M6" s="653" t="str">
        <f t="shared" ref="M6:M57" si="5">LEFT($C6,2)&amp;"*"&amp;MID($C6,3,1)&amp;"*"</f>
        <v>Ka*2*</v>
      </c>
      <c r="N6" s="261">
        <f t="shared" ca="1" si="3"/>
        <v>3</v>
      </c>
      <c r="O6" s="262">
        <f t="shared" ref="O6:AD22" ca="1" si="6">COUNTIF(INDIRECT(O$3),$M6)</f>
        <v>0</v>
      </c>
      <c r="P6" s="262">
        <f t="shared" ca="1" si="6"/>
        <v>0</v>
      </c>
      <c r="Q6" s="262">
        <f t="shared" ca="1" si="4"/>
        <v>0</v>
      </c>
      <c r="R6" s="262">
        <f t="shared" ca="1" si="4"/>
        <v>0</v>
      </c>
      <c r="S6" s="262">
        <f t="shared" ca="1" si="4"/>
        <v>1</v>
      </c>
      <c r="T6" s="262">
        <f t="shared" ca="1" si="4"/>
        <v>0</v>
      </c>
      <c r="U6" s="262">
        <f t="shared" ca="1" si="4"/>
        <v>0</v>
      </c>
      <c r="V6" s="262">
        <f t="shared" ca="1" si="4"/>
        <v>0</v>
      </c>
      <c r="W6" s="262">
        <f t="shared" ca="1" si="4"/>
        <v>0</v>
      </c>
      <c r="X6" s="262">
        <f t="shared" ca="1" si="4"/>
        <v>0</v>
      </c>
      <c r="Y6" s="262">
        <f t="shared" ca="1" si="4"/>
        <v>1</v>
      </c>
      <c r="Z6" s="262">
        <f t="shared" ca="1" si="4"/>
        <v>0</v>
      </c>
      <c r="AA6" s="262">
        <f t="shared" ca="1" si="4"/>
        <v>1</v>
      </c>
      <c r="AB6" s="262">
        <f t="shared" ca="1" si="4"/>
        <v>0</v>
      </c>
      <c r="AC6" s="262">
        <f t="shared" ca="1" si="4"/>
        <v>0</v>
      </c>
      <c r="AD6" s="262">
        <f t="shared" ca="1" si="4"/>
        <v>0</v>
      </c>
      <c r="AE6" s="262">
        <f t="shared" ca="1" si="4"/>
        <v>0</v>
      </c>
      <c r="AF6" s="262">
        <f t="shared" ca="1" si="4"/>
        <v>0</v>
      </c>
      <c r="AG6" s="262">
        <f t="shared" ca="1" si="4"/>
        <v>0</v>
      </c>
      <c r="AH6" s="262">
        <f t="shared" ref="AH6:AO57" ca="1" si="7">COUNTIF(INDIRECT(AH$3),$M6)</f>
        <v>0</v>
      </c>
      <c r="AI6" s="262">
        <f t="shared" ca="1" si="7"/>
        <v>0</v>
      </c>
      <c r="AJ6" s="262">
        <f t="shared" ca="1" si="7"/>
        <v>0</v>
      </c>
      <c r="AK6" s="262">
        <f t="shared" ca="1" si="7"/>
        <v>0</v>
      </c>
      <c r="AL6" s="262">
        <f t="shared" ca="1" si="7"/>
        <v>0</v>
      </c>
      <c r="AM6" s="262">
        <f t="shared" ca="1" si="7"/>
        <v>0</v>
      </c>
      <c r="AN6" s="262">
        <f t="shared" ca="1" si="7"/>
        <v>0</v>
      </c>
      <c r="AO6" s="262">
        <f t="shared" ca="1" si="7"/>
        <v>0</v>
      </c>
      <c r="AQ6" s="250" t="s">
        <v>505</v>
      </c>
    </row>
    <row r="7" spans="1:43" s="250" customFormat="1" ht="12" x14ac:dyDescent="0.4">
      <c r="B7" s="260">
        <v>3</v>
      </c>
      <c r="C7" s="252" t="s">
        <v>70</v>
      </c>
      <c r="D7" s="253" t="s">
        <v>511</v>
      </c>
      <c r="E7" s="254" t="s">
        <v>6</v>
      </c>
      <c r="F7" s="255"/>
      <c r="G7" s="255"/>
      <c r="H7" s="256">
        <f t="array" aca="1" ref="H7" ca="1">IFERROR(INDEX($O$2:$AO$2,SMALL(IF($O7:$AO7&gt;0,COLUMN($A$1:$S$1)),H$4)),"")</f>
        <v>46131</v>
      </c>
      <c r="I7" s="256">
        <f t="array" aca="1" ref="I7" ca="1">IFERROR(INDEX($O$2:$AO$2,SMALL(IF($O7:$AO7&gt;0,COLUMN($A$1:$S$1)),I$4)),"")</f>
        <v>46152</v>
      </c>
      <c r="J7" s="256">
        <f t="array" aca="1" ref="J7" ca="1">IFERROR(INDEX($O$2:$AO$2,SMALL(IF($O7:$AO7&gt;0,COLUMN($A$1:$S$1)),J$4)),"")</f>
        <v>46159</v>
      </c>
      <c r="K7" s="256" t="str">
        <f t="array" aca="1" ref="K7" ca="1">IFERROR(INDEX($O$2:$AO$2,SMALL(IF($O7:$AO7&gt;0,COLUMN($A$1:$S$1)),K$4)),"")</f>
        <v/>
      </c>
      <c r="L7" s="257"/>
      <c r="M7" s="653" t="str">
        <f t="shared" si="5"/>
        <v>Ka*3*</v>
      </c>
      <c r="N7" s="261">
        <f t="shared" ca="1" si="3"/>
        <v>3</v>
      </c>
      <c r="O7" s="262">
        <f t="shared" ca="1" si="6"/>
        <v>0</v>
      </c>
      <c r="P7" s="262">
        <f t="shared" ca="1" si="6"/>
        <v>0</v>
      </c>
      <c r="Q7" s="262">
        <f t="shared" ca="1" si="6"/>
        <v>0</v>
      </c>
      <c r="R7" s="262">
        <f t="shared" ca="1" si="6"/>
        <v>0</v>
      </c>
      <c r="S7" s="262">
        <f t="shared" ca="1" si="6"/>
        <v>1</v>
      </c>
      <c r="T7" s="262">
        <f t="shared" ca="1" si="6"/>
        <v>0</v>
      </c>
      <c r="U7" s="262">
        <f t="shared" ca="1" si="6"/>
        <v>0</v>
      </c>
      <c r="V7" s="262">
        <f t="shared" ca="1" si="6"/>
        <v>0</v>
      </c>
      <c r="W7" s="262">
        <f t="shared" ca="1" si="6"/>
        <v>0</v>
      </c>
      <c r="X7" s="262">
        <f t="shared" ca="1" si="6"/>
        <v>0</v>
      </c>
      <c r="Y7" s="262">
        <f t="shared" ca="1" si="6"/>
        <v>1</v>
      </c>
      <c r="Z7" s="262">
        <f t="shared" ca="1" si="6"/>
        <v>0</v>
      </c>
      <c r="AA7" s="262">
        <f t="shared" ca="1" si="6"/>
        <v>1</v>
      </c>
      <c r="AB7" s="262">
        <f t="shared" ca="1" si="6"/>
        <v>0</v>
      </c>
      <c r="AC7" s="262">
        <f t="shared" ca="1" si="6"/>
        <v>0</v>
      </c>
      <c r="AD7" s="262">
        <f t="shared" ca="1" si="6"/>
        <v>0</v>
      </c>
      <c r="AE7" s="262">
        <f t="shared" ref="AE7:AN21" ca="1" si="8">COUNTIF(INDIRECT(AE$3),$M7)</f>
        <v>0</v>
      </c>
      <c r="AF7" s="262">
        <f t="shared" ca="1" si="8"/>
        <v>0</v>
      </c>
      <c r="AG7" s="262">
        <f t="shared" ca="1" si="8"/>
        <v>0</v>
      </c>
      <c r="AH7" s="262">
        <f t="shared" ca="1" si="8"/>
        <v>0</v>
      </c>
      <c r="AI7" s="262">
        <f t="shared" ca="1" si="8"/>
        <v>0</v>
      </c>
      <c r="AJ7" s="262">
        <f t="shared" ca="1" si="8"/>
        <v>0</v>
      </c>
      <c r="AK7" s="262">
        <f t="shared" ca="1" si="8"/>
        <v>0</v>
      </c>
      <c r="AL7" s="262">
        <f t="shared" ca="1" si="8"/>
        <v>0</v>
      </c>
      <c r="AM7" s="262">
        <f t="shared" ca="1" si="8"/>
        <v>0</v>
      </c>
      <c r="AN7" s="262">
        <f t="shared" ca="1" si="8"/>
        <v>0</v>
      </c>
      <c r="AO7" s="262">
        <f t="shared" ca="1" si="7"/>
        <v>0</v>
      </c>
      <c r="AQ7" s="250" t="s">
        <v>505</v>
      </c>
    </row>
    <row r="8" spans="1:43" s="250" customFormat="1" ht="12" x14ac:dyDescent="0.4">
      <c r="B8" s="260">
        <v>4</v>
      </c>
      <c r="C8" s="252" t="s">
        <v>71</v>
      </c>
      <c r="D8" s="253" t="s">
        <v>509</v>
      </c>
      <c r="E8" s="254" t="s">
        <v>6</v>
      </c>
      <c r="F8" s="255"/>
      <c r="G8" s="255"/>
      <c r="H8" s="256">
        <f t="array" aca="1" ref="H8" ca="1">IFERROR(INDEX($O$2:$AO$2,SMALL(IF($O8:$AO8&gt;0,COLUMN($A$1:$S$1)),H$4)),"")</f>
        <v>46131</v>
      </c>
      <c r="I8" s="256">
        <f t="array" aca="1" ref="I8" ca="1">IFERROR(INDEX($O$2:$AO$2,SMALL(IF($O8:$AO8&gt;0,COLUMN($A$1:$S$1)),I$4)),"")</f>
        <v>46152</v>
      </c>
      <c r="J8" s="256">
        <f t="array" aca="1" ref="J8" ca="1">IFERROR(INDEX($O$2:$AO$2,SMALL(IF($O8:$AO8&gt;0,COLUMN($A$1:$S$1)),J$4)),"")</f>
        <v>46159</v>
      </c>
      <c r="K8" s="256" t="str">
        <f t="array" aca="1" ref="K8" ca="1">IFERROR(INDEX($O$2:$AO$2,SMALL(IF($O8:$AO8&gt;0,COLUMN($A$1:$S$1)),K$4)),"")</f>
        <v/>
      </c>
      <c r="L8" s="257"/>
      <c r="M8" s="653" t="str">
        <f t="shared" si="5"/>
        <v>Ka*4*</v>
      </c>
      <c r="N8" s="261">
        <f t="shared" ca="1" si="3"/>
        <v>3</v>
      </c>
      <c r="O8" s="262">
        <f t="shared" ca="1" si="6"/>
        <v>0</v>
      </c>
      <c r="P8" s="262">
        <f t="shared" ca="1" si="6"/>
        <v>0</v>
      </c>
      <c r="Q8" s="262">
        <f t="shared" ca="1" si="6"/>
        <v>0</v>
      </c>
      <c r="R8" s="262">
        <f t="shared" ca="1" si="6"/>
        <v>0</v>
      </c>
      <c r="S8" s="262">
        <f t="shared" ca="1" si="6"/>
        <v>1</v>
      </c>
      <c r="T8" s="262">
        <f t="shared" ca="1" si="6"/>
        <v>0</v>
      </c>
      <c r="U8" s="262">
        <f t="shared" ca="1" si="6"/>
        <v>0</v>
      </c>
      <c r="V8" s="262">
        <f t="shared" ca="1" si="6"/>
        <v>0</v>
      </c>
      <c r="W8" s="262">
        <f t="shared" ca="1" si="6"/>
        <v>0</v>
      </c>
      <c r="X8" s="262">
        <f t="shared" ca="1" si="6"/>
        <v>0</v>
      </c>
      <c r="Y8" s="262">
        <f t="shared" ca="1" si="6"/>
        <v>1</v>
      </c>
      <c r="Z8" s="262">
        <f t="shared" ca="1" si="6"/>
        <v>0</v>
      </c>
      <c r="AA8" s="262">
        <f t="shared" ca="1" si="6"/>
        <v>1</v>
      </c>
      <c r="AB8" s="262">
        <f t="shared" ca="1" si="6"/>
        <v>0</v>
      </c>
      <c r="AC8" s="262">
        <f t="shared" ca="1" si="6"/>
        <v>0</v>
      </c>
      <c r="AD8" s="262">
        <f t="shared" ca="1" si="6"/>
        <v>0</v>
      </c>
      <c r="AE8" s="262">
        <f t="shared" ca="1" si="8"/>
        <v>0</v>
      </c>
      <c r="AF8" s="262">
        <f t="shared" ca="1" si="8"/>
        <v>0</v>
      </c>
      <c r="AG8" s="262">
        <f t="shared" ca="1" si="8"/>
        <v>0</v>
      </c>
      <c r="AH8" s="262">
        <f t="shared" ca="1" si="8"/>
        <v>0</v>
      </c>
      <c r="AI8" s="262">
        <f t="shared" ca="1" si="8"/>
        <v>0</v>
      </c>
      <c r="AJ8" s="262">
        <f t="shared" ca="1" si="8"/>
        <v>0</v>
      </c>
      <c r="AK8" s="262">
        <f t="shared" ca="1" si="8"/>
        <v>0</v>
      </c>
      <c r="AL8" s="262">
        <f t="shared" ca="1" si="8"/>
        <v>0</v>
      </c>
      <c r="AM8" s="262">
        <f t="shared" ca="1" si="8"/>
        <v>0</v>
      </c>
      <c r="AN8" s="262">
        <f t="shared" ca="1" si="8"/>
        <v>0</v>
      </c>
      <c r="AO8" s="262">
        <f t="shared" ca="1" si="7"/>
        <v>0</v>
      </c>
      <c r="AQ8" s="250" t="s">
        <v>505</v>
      </c>
    </row>
    <row r="9" spans="1:43" s="250" customFormat="1" ht="12" x14ac:dyDescent="0.4">
      <c r="B9" s="260">
        <v>5</v>
      </c>
      <c r="C9" s="252" t="s">
        <v>72</v>
      </c>
      <c r="D9" s="253" t="s">
        <v>512</v>
      </c>
      <c r="E9" s="254" t="s">
        <v>6</v>
      </c>
      <c r="F9" s="255"/>
      <c r="G9" s="255"/>
      <c r="H9" s="256">
        <f t="array" aca="1" ref="H9" ca="1">IFERROR(INDEX($O$2:$AO$2,SMALL(IF($O9:$AO9&gt;0,COLUMN($A$1:$S$1)),H$4)),"")</f>
        <v>46131</v>
      </c>
      <c r="I9" s="256">
        <f t="array" aca="1" ref="I9" ca="1">IFERROR(INDEX($O$2:$AO$2,SMALL(IF($O9:$AO9&gt;0,COLUMN($A$1:$S$1)),I$4)),"")</f>
        <v>46138</v>
      </c>
      <c r="J9" s="256">
        <f t="array" aca="1" ref="J9" ca="1">IFERROR(INDEX($O$2:$AO$2,SMALL(IF($O9:$AO9&gt;0,COLUMN($A$1:$S$1)),J$4)),"")</f>
        <v>46159</v>
      </c>
      <c r="K9" s="256" t="str">
        <f t="array" aca="1" ref="K9" ca="1">IFERROR(INDEX($O$2:$AO$2,SMALL(IF($O9:$AO9&gt;0,COLUMN($A$1:$S$1)),K$4)),"")</f>
        <v/>
      </c>
      <c r="M9" s="653" t="str">
        <f t="shared" si="5"/>
        <v>Kb*1*</v>
      </c>
      <c r="N9" s="261">
        <f t="shared" ca="1" si="3"/>
        <v>3</v>
      </c>
      <c r="O9" s="262">
        <f t="shared" ca="1" si="6"/>
        <v>0</v>
      </c>
      <c r="P9" s="262">
        <f t="shared" ca="1" si="6"/>
        <v>0</v>
      </c>
      <c r="Q9" s="262">
        <f t="shared" ca="1" si="6"/>
        <v>0</v>
      </c>
      <c r="R9" s="262">
        <f t="shared" ca="1" si="6"/>
        <v>0</v>
      </c>
      <c r="S9" s="262">
        <f t="shared" ca="1" si="6"/>
        <v>1</v>
      </c>
      <c r="T9" s="262">
        <f t="shared" ca="1" si="6"/>
        <v>0</v>
      </c>
      <c r="U9" s="262">
        <f t="shared" ca="1" si="6"/>
        <v>1</v>
      </c>
      <c r="V9" s="262">
        <f t="shared" ca="1" si="6"/>
        <v>0</v>
      </c>
      <c r="W9" s="262">
        <f t="shared" ca="1" si="6"/>
        <v>0</v>
      </c>
      <c r="X9" s="262">
        <f t="shared" ca="1" si="6"/>
        <v>0</v>
      </c>
      <c r="Y9" s="262">
        <f t="shared" ca="1" si="6"/>
        <v>0</v>
      </c>
      <c r="Z9" s="262">
        <f t="shared" ca="1" si="6"/>
        <v>0</v>
      </c>
      <c r="AA9" s="262">
        <f t="shared" ca="1" si="6"/>
        <v>1</v>
      </c>
      <c r="AB9" s="262">
        <f t="shared" ca="1" si="6"/>
        <v>0</v>
      </c>
      <c r="AC9" s="262">
        <f t="shared" ca="1" si="6"/>
        <v>0</v>
      </c>
      <c r="AD9" s="262">
        <f t="shared" ca="1" si="6"/>
        <v>0</v>
      </c>
      <c r="AE9" s="262">
        <f t="shared" ca="1" si="8"/>
        <v>0</v>
      </c>
      <c r="AF9" s="262">
        <f t="shared" ca="1" si="8"/>
        <v>0</v>
      </c>
      <c r="AG9" s="262">
        <f t="shared" ca="1" si="8"/>
        <v>0</v>
      </c>
      <c r="AH9" s="262">
        <f t="shared" ca="1" si="8"/>
        <v>0</v>
      </c>
      <c r="AI9" s="262">
        <f t="shared" ca="1" si="8"/>
        <v>0</v>
      </c>
      <c r="AJ9" s="262">
        <f t="shared" ca="1" si="8"/>
        <v>0</v>
      </c>
      <c r="AK9" s="262">
        <f t="shared" ca="1" si="8"/>
        <v>0</v>
      </c>
      <c r="AL9" s="262">
        <f t="shared" ca="1" si="8"/>
        <v>0</v>
      </c>
      <c r="AM9" s="262">
        <f t="shared" ca="1" si="8"/>
        <v>0</v>
      </c>
      <c r="AN9" s="262">
        <f t="shared" ca="1" si="8"/>
        <v>0</v>
      </c>
      <c r="AO9" s="262">
        <f t="shared" ca="1" si="7"/>
        <v>0</v>
      </c>
      <c r="AQ9" s="250" t="s">
        <v>505</v>
      </c>
    </row>
    <row r="10" spans="1:43" s="250" customFormat="1" ht="12" x14ac:dyDescent="0.4">
      <c r="B10" s="260">
        <v>6</v>
      </c>
      <c r="C10" s="252" t="s">
        <v>73</v>
      </c>
      <c r="D10" s="253" t="s">
        <v>510</v>
      </c>
      <c r="E10" s="254" t="s">
        <v>6</v>
      </c>
      <c r="F10" s="255"/>
      <c r="G10" s="255"/>
      <c r="H10" s="256">
        <f t="array" aca="1" ref="H10" ca="1">IFERROR(INDEX($O$2:$AO$2,SMALL(IF($O10:$AO10&gt;0,COLUMN($A$1:$S$1)),H$4)),"")</f>
        <v>46131</v>
      </c>
      <c r="I10" s="256">
        <f t="array" aca="1" ref="I10" ca="1">IFERROR(INDEX($O$2:$AO$2,SMALL(IF($O10:$AO10&gt;0,COLUMN($A$1:$S$1)),I$4)),"")</f>
        <v>46138</v>
      </c>
      <c r="J10" s="256">
        <f t="array" aca="1" ref="J10" ca="1">IFERROR(INDEX($O$2:$AO$2,SMALL(IF($O10:$AO10&gt;0,COLUMN($A$1:$S$1)),J$4)),"")</f>
        <v>46159</v>
      </c>
      <c r="K10" s="256" t="str">
        <f t="array" aca="1" ref="K10" ca="1">IFERROR(INDEX($O$2:$AO$2,SMALL(IF($O10:$AO10&gt;0,COLUMN($A$1:$S$1)),K$4)),"")</f>
        <v/>
      </c>
      <c r="M10" s="653" t="str">
        <f t="shared" si="5"/>
        <v>Kb*2*</v>
      </c>
      <c r="N10" s="261">
        <f t="shared" ca="1" si="3"/>
        <v>3</v>
      </c>
      <c r="O10" s="262">
        <f t="shared" ca="1" si="6"/>
        <v>0</v>
      </c>
      <c r="P10" s="262">
        <f t="shared" ca="1" si="6"/>
        <v>0</v>
      </c>
      <c r="Q10" s="262">
        <f t="shared" ca="1" si="6"/>
        <v>0</v>
      </c>
      <c r="R10" s="262">
        <f t="shared" ca="1" si="6"/>
        <v>0</v>
      </c>
      <c r="S10" s="262">
        <f t="shared" ca="1" si="6"/>
        <v>1</v>
      </c>
      <c r="T10" s="262">
        <f t="shared" ca="1" si="6"/>
        <v>0</v>
      </c>
      <c r="U10" s="262">
        <f t="shared" ca="1" si="6"/>
        <v>1</v>
      </c>
      <c r="V10" s="262">
        <f t="shared" ca="1" si="6"/>
        <v>0</v>
      </c>
      <c r="W10" s="262">
        <f t="shared" ca="1" si="6"/>
        <v>0</v>
      </c>
      <c r="X10" s="262">
        <f t="shared" ca="1" si="6"/>
        <v>0</v>
      </c>
      <c r="Y10" s="262">
        <f t="shared" ca="1" si="6"/>
        <v>0</v>
      </c>
      <c r="Z10" s="262">
        <f t="shared" ca="1" si="6"/>
        <v>0</v>
      </c>
      <c r="AA10" s="262">
        <f t="shared" ca="1" si="6"/>
        <v>1</v>
      </c>
      <c r="AB10" s="262">
        <f t="shared" ca="1" si="6"/>
        <v>0</v>
      </c>
      <c r="AC10" s="262">
        <f t="shared" ca="1" si="6"/>
        <v>0</v>
      </c>
      <c r="AD10" s="262">
        <f t="shared" ca="1" si="6"/>
        <v>0</v>
      </c>
      <c r="AE10" s="262">
        <f t="shared" ca="1" si="8"/>
        <v>0</v>
      </c>
      <c r="AF10" s="262">
        <f t="shared" ca="1" si="8"/>
        <v>0</v>
      </c>
      <c r="AG10" s="262">
        <f t="shared" ca="1" si="8"/>
        <v>0</v>
      </c>
      <c r="AH10" s="262">
        <f t="shared" ca="1" si="8"/>
        <v>0</v>
      </c>
      <c r="AI10" s="262">
        <f t="shared" ca="1" si="8"/>
        <v>0</v>
      </c>
      <c r="AJ10" s="262">
        <f t="shared" ca="1" si="8"/>
        <v>0</v>
      </c>
      <c r="AK10" s="262">
        <f t="shared" ca="1" si="8"/>
        <v>0</v>
      </c>
      <c r="AL10" s="262">
        <f t="shared" ca="1" si="8"/>
        <v>0</v>
      </c>
      <c r="AM10" s="262">
        <f t="shared" ca="1" si="8"/>
        <v>0</v>
      </c>
      <c r="AN10" s="262">
        <f t="shared" ca="1" si="8"/>
        <v>0</v>
      </c>
      <c r="AO10" s="262">
        <f t="shared" ca="1" si="7"/>
        <v>0</v>
      </c>
      <c r="AQ10" s="250" t="s">
        <v>505</v>
      </c>
    </row>
    <row r="11" spans="1:43" s="250" customFormat="1" ht="12" x14ac:dyDescent="0.4">
      <c r="B11" s="260">
        <v>7</v>
      </c>
      <c r="C11" s="252" t="s">
        <v>74</v>
      </c>
      <c r="D11" s="253" t="s">
        <v>541</v>
      </c>
      <c r="E11" s="254" t="s">
        <v>6</v>
      </c>
      <c r="F11" s="255"/>
      <c r="G11" s="255"/>
      <c r="H11" s="256">
        <f t="array" aca="1" ref="H11" ca="1">IFERROR(INDEX($O$2:$AO$2,SMALL(IF($O11:$AO11&gt;0,COLUMN($A$1:$S$1)),H$4)),"")</f>
        <v>46131</v>
      </c>
      <c r="I11" s="256">
        <f t="array" aca="1" ref="I11" ca="1">IFERROR(INDEX($O$2:$AO$2,SMALL(IF($O11:$AO11&gt;0,COLUMN($A$1:$S$1)),I$4)),"")</f>
        <v>46138</v>
      </c>
      <c r="J11" s="256">
        <f t="array" aca="1" ref="J11" ca="1">IFERROR(INDEX($O$2:$AO$2,SMALL(IF($O11:$AO11&gt;0,COLUMN($A$1:$S$1)),J$4)),"")</f>
        <v>46159</v>
      </c>
      <c r="K11" s="256" t="str">
        <f t="array" aca="1" ref="K11" ca="1">IFERROR(INDEX($O$2:$AO$2,SMALL(IF($O11:$AO11&gt;0,COLUMN($A$1:$S$1)),K$4)),"")</f>
        <v/>
      </c>
      <c r="L11" s="257"/>
      <c r="M11" s="653" t="str">
        <f t="shared" si="5"/>
        <v>Kb*3*</v>
      </c>
      <c r="N11" s="261">
        <f t="shared" ca="1" si="3"/>
        <v>3</v>
      </c>
      <c r="O11" s="262">
        <f t="shared" ca="1" si="6"/>
        <v>0</v>
      </c>
      <c r="P11" s="262">
        <f t="shared" ca="1" si="6"/>
        <v>0</v>
      </c>
      <c r="Q11" s="262">
        <f t="shared" ca="1" si="6"/>
        <v>0</v>
      </c>
      <c r="R11" s="262">
        <f t="shared" ca="1" si="6"/>
        <v>0</v>
      </c>
      <c r="S11" s="262">
        <f t="shared" ca="1" si="6"/>
        <v>1</v>
      </c>
      <c r="T11" s="262">
        <f t="shared" ca="1" si="6"/>
        <v>0</v>
      </c>
      <c r="U11" s="262">
        <f t="shared" ca="1" si="6"/>
        <v>1</v>
      </c>
      <c r="V11" s="262">
        <f t="shared" ca="1" si="6"/>
        <v>0</v>
      </c>
      <c r="W11" s="262">
        <f t="shared" ca="1" si="6"/>
        <v>0</v>
      </c>
      <c r="X11" s="262">
        <f t="shared" ca="1" si="6"/>
        <v>0</v>
      </c>
      <c r="Y11" s="262">
        <f t="shared" ca="1" si="6"/>
        <v>0</v>
      </c>
      <c r="Z11" s="262">
        <f t="shared" ca="1" si="6"/>
        <v>0</v>
      </c>
      <c r="AA11" s="262">
        <f t="shared" ca="1" si="6"/>
        <v>1</v>
      </c>
      <c r="AB11" s="262">
        <f t="shared" ca="1" si="6"/>
        <v>0</v>
      </c>
      <c r="AC11" s="262">
        <f t="shared" ca="1" si="6"/>
        <v>0</v>
      </c>
      <c r="AD11" s="262">
        <f t="shared" ca="1" si="6"/>
        <v>0</v>
      </c>
      <c r="AE11" s="262">
        <f t="shared" ca="1" si="8"/>
        <v>0</v>
      </c>
      <c r="AF11" s="262">
        <f t="shared" ca="1" si="8"/>
        <v>0</v>
      </c>
      <c r="AG11" s="262">
        <f t="shared" ca="1" si="8"/>
        <v>0</v>
      </c>
      <c r="AH11" s="262">
        <f t="shared" ca="1" si="8"/>
        <v>0</v>
      </c>
      <c r="AI11" s="262">
        <f t="shared" ca="1" si="8"/>
        <v>0</v>
      </c>
      <c r="AJ11" s="262">
        <f t="shared" ca="1" si="8"/>
        <v>0</v>
      </c>
      <c r="AK11" s="262">
        <f t="shared" ca="1" si="8"/>
        <v>0</v>
      </c>
      <c r="AL11" s="262">
        <f t="shared" ca="1" si="8"/>
        <v>0</v>
      </c>
      <c r="AM11" s="262">
        <f t="shared" ca="1" si="8"/>
        <v>0</v>
      </c>
      <c r="AN11" s="262">
        <f t="shared" ca="1" si="8"/>
        <v>0</v>
      </c>
      <c r="AO11" s="262">
        <f t="shared" ca="1" si="7"/>
        <v>0</v>
      </c>
      <c r="AQ11" s="250" t="s">
        <v>505</v>
      </c>
    </row>
    <row r="12" spans="1:43" s="250" customFormat="1" ht="12" x14ac:dyDescent="0.4">
      <c r="B12" s="263">
        <v>8</v>
      </c>
      <c r="C12" s="252" t="s">
        <v>75</v>
      </c>
      <c r="D12" s="253" t="s">
        <v>216</v>
      </c>
      <c r="E12" s="254" t="s">
        <v>6</v>
      </c>
      <c r="F12" s="255"/>
      <c r="G12" s="255"/>
      <c r="H12" s="256">
        <f t="array" aca="1" ref="H12" ca="1">IFERROR(INDEX($O$2:$AO$2,SMALL(IF($O12:$AO12&gt;0,COLUMN($A$1:$S$1)),H$4)),"")</f>
        <v>46131</v>
      </c>
      <c r="I12" s="256">
        <f t="array" aca="1" ref="I12" ca="1">IFERROR(INDEX($O$2:$AO$2,SMALL(IF($O12:$AO12&gt;0,COLUMN($A$1:$S$1)),I$4)),"")</f>
        <v>46138</v>
      </c>
      <c r="J12" s="256">
        <f t="array" aca="1" ref="J12" ca="1">IFERROR(INDEX($O$2:$AO$2,SMALL(IF($O12:$AO12&gt;0,COLUMN($A$1:$S$1)),J$4)),"")</f>
        <v>46159</v>
      </c>
      <c r="K12" s="256" t="str">
        <f t="array" aca="1" ref="K12" ca="1">IFERROR(INDEX($O$2:$AO$2,SMALL(IF($O12:$AO12&gt;0,COLUMN($A$1:$S$1)),K$4)),"")</f>
        <v/>
      </c>
      <c r="L12" s="257"/>
      <c r="M12" s="653" t="str">
        <f t="shared" si="5"/>
        <v>Kb*4*</v>
      </c>
      <c r="N12" s="261">
        <f t="shared" ref="N12" ca="1" si="9">SUM(O12:AO12)</f>
        <v>3</v>
      </c>
      <c r="O12" s="262">
        <f t="shared" ca="1" si="6"/>
        <v>0</v>
      </c>
      <c r="P12" s="262">
        <f t="shared" ca="1" si="6"/>
        <v>0</v>
      </c>
      <c r="Q12" s="262">
        <f t="shared" ca="1" si="6"/>
        <v>0</v>
      </c>
      <c r="R12" s="262">
        <f t="shared" ca="1" si="6"/>
        <v>0</v>
      </c>
      <c r="S12" s="262">
        <f t="shared" ca="1" si="6"/>
        <v>1</v>
      </c>
      <c r="T12" s="262">
        <f t="shared" ca="1" si="6"/>
        <v>0</v>
      </c>
      <c r="U12" s="262">
        <f t="shared" ca="1" si="6"/>
        <v>1</v>
      </c>
      <c r="V12" s="262">
        <f t="shared" ca="1" si="6"/>
        <v>0</v>
      </c>
      <c r="W12" s="262">
        <f t="shared" ca="1" si="6"/>
        <v>0</v>
      </c>
      <c r="X12" s="262">
        <f t="shared" ca="1" si="6"/>
        <v>0</v>
      </c>
      <c r="Y12" s="262">
        <f t="shared" ca="1" si="6"/>
        <v>0</v>
      </c>
      <c r="Z12" s="262">
        <f t="shared" ca="1" si="6"/>
        <v>0</v>
      </c>
      <c r="AA12" s="262">
        <f t="shared" ca="1" si="6"/>
        <v>1</v>
      </c>
      <c r="AB12" s="262">
        <f t="shared" ca="1" si="6"/>
        <v>0</v>
      </c>
      <c r="AC12" s="262">
        <f t="shared" ca="1" si="6"/>
        <v>0</v>
      </c>
      <c r="AD12" s="262">
        <f t="shared" ca="1" si="6"/>
        <v>0</v>
      </c>
      <c r="AE12" s="262">
        <f t="shared" ca="1" si="8"/>
        <v>0</v>
      </c>
      <c r="AF12" s="262">
        <f t="shared" ca="1" si="8"/>
        <v>0</v>
      </c>
      <c r="AG12" s="262">
        <f t="shared" ca="1" si="8"/>
        <v>0</v>
      </c>
      <c r="AH12" s="262">
        <f t="shared" ca="1" si="8"/>
        <v>0</v>
      </c>
      <c r="AI12" s="262">
        <f t="shared" ca="1" si="8"/>
        <v>0</v>
      </c>
      <c r="AJ12" s="262">
        <f t="shared" ca="1" si="8"/>
        <v>0</v>
      </c>
      <c r="AK12" s="262">
        <f t="shared" ca="1" si="8"/>
        <v>0</v>
      </c>
      <c r="AL12" s="262">
        <f t="shared" ca="1" si="8"/>
        <v>0</v>
      </c>
      <c r="AM12" s="262">
        <f t="shared" ca="1" si="8"/>
        <v>0</v>
      </c>
      <c r="AN12" s="262">
        <f t="shared" ca="1" si="8"/>
        <v>0</v>
      </c>
      <c r="AO12" s="262">
        <f t="shared" ca="1" si="7"/>
        <v>0</v>
      </c>
      <c r="AQ12" s="250" t="s">
        <v>505</v>
      </c>
    </row>
    <row r="13" spans="1:43" s="250" customFormat="1" ht="12" x14ac:dyDescent="0.4">
      <c r="B13" s="264" t="s">
        <v>7</v>
      </c>
      <c r="C13" s="265" t="s">
        <v>76</v>
      </c>
      <c r="D13" s="266" t="s">
        <v>517</v>
      </c>
      <c r="E13" s="254" t="s">
        <v>8</v>
      </c>
      <c r="F13" s="255"/>
      <c r="G13" s="255"/>
      <c r="H13" s="256" cm="1">
        <f t="array" aca="1" ref="H13" ca="1">IFERROR(INDEX($O$2:$AO$2,SMALL(IF($O13:$AO13&gt;0,COLUMN($A$1:$S$1)),H$4)),"")</f>
        <v>46124</v>
      </c>
      <c r="I13" s="256" cm="1">
        <f t="array" aca="1" ref="I13" ca="1">IFERROR(INDEX($O$2:$AO$2,SMALL(IF($O13:$AO13&gt;0,COLUMN($A$1:$S$1)),I$4)),"")</f>
        <v>46131</v>
      </c>
      <c r="J13" s="256" cm="1">
        <f t="array" aca="1" ref="J13" ca="1">IFERROR(INDEX($O$2:$AO$2,SMALL(IF($O13:$AO13&gt;0,COLUMN($A$1:$S$1)),J$4)),"")</f>
        <v>46152</v>
      </c>
      <c r="K13" s="256" t="str" cm="1">
        <f t="array" aca="1" ref="K13" ca="1">IFERROR(INDEX($O$2:$AO$2,SMALL(IF($O13:$AO13&gt;0,COLUMN($A$1:$S$1)),K$4)),"")</f>
        <v/>
      </c>
      <c r="L13" s="257"/>
      <c r="M13" s="654" t="str">
        <f t="shared" si="5"/>
        <v>Aa*1*</v>
      </c>
      <c r="N13" s="261">
        <f t="shared" ref="N13:N31" ca="1" si="10">SUM(O13:AO13)</f>
        <v>3</v>
      </c>
      <c r="O13" s="262">
        <f t="shared" ca="1" si="6"/>
        <v>0</v>
      </c>
      <c r="P13" s="262">
        <f t="shared" ca="1" si="6"/>
        <v>0</v>
      </c>
      <c r="Q13" s="262">
        <f t="shared" ca="1" si="6"/>
        <v>1</v>
      </c>
      <c r="R13" s="262">
        <f t="shared" ca="1" si="6"/>
        <v>0</v>
      </c>
      <c r="S13" s="262">
        <f t="shared" ca="1" si="6"/>
        <v>1</v>
      </c>
      <c r="T13" s="262">
        <f t="shared" ca="1" si="6"/>
        <v>0</v>
      </c>
      <c r="U13" s="262">
        <f t="shared" ca="1" si="6"/>
        <v>0</v>
      </c>
      <c r="V13" s="262">
        <f t="shared" ca="1" si="6"/>
        <v>0</v>
      </c>
      <c r="W13" s="262">
        <f t="shared" ca="1" si="6"/>
        <v>0</v>
      </c>
      <c r="X13" s="262">
        <f t="shared" ca="1" si="6"/>
        <v>0</v>
      </c>
      <c r="Y13" s="262">
        <f t="shared" ca="1" si="6"/>
        <v>1</v>
      </c>
      <c r="Z13" s="262">
        <f t="shared" ca="1" si="6"/>
        <v>0</v>
      </c>
      <c r="AA13" s="262">
        <f t="shared" ca="1" si="6"/>
        <v>0</v>
      </c>
      <c r="AB13" s="262">
        <f t="shared" ca="1" si="6"/>
        <v>0</v>
      </c>
      <c r="AC13" s="262">
        <f t="shared" ca="1" si="6"/>
        <v>0</v>
      </c>
      <c r="AD13" s="262">
        <f t="shared" ca="1" si="6"/>
        <v>0</v>
      </c>
      <c r="AE13" s="262">
        <f t="shared" ca="1" si="8"/>
        <v>0</v>
      </c>
      <c r="AF13" s="262">
        <f t="shared" ca="1" si="8"/>
        <v>0</v>
      </c>
      <c r="AG13" s="262">
        <f t="shared" ca="1" si="8"/>
        <v>0</v>
      </c>
      <c r="AH13" s="262">
        <f t="shared" ca="1" si="8"/>
        <v>0</v>
      </c>
      <c r="AI13" s="262">
        <f t="shared" ca="1" si="8"/>
        <v>0</v>
      </c>
      <c r="AJ13" s="262">
        <f t="shared" ca="1" si="8"/>
        <v>0</v>
      </c>
      <c r="AK13" s="262">
        <f t="shared" ca="1" si="8"/>
        <v>0</v>
      </c>
      <c r="AL13" s="262">
        <f t="shared" ca="1" si="8"/>
        <v>0</v>
      </c>
      <c r="AM13" s="262">
        <f t="shared" ca="1" si="8"/>
        <v>0</v>
      </c>
      <c r="AN13" s="262">
        <f t="shared" ca="1" si="8"/>
        <v>0</v>
      </c>
      <c r="AO13" s="262">
        <f t="shared" ca="1" si="7"/>
        <v>0</v>
      </c>
      <c r="AQ13" s="250" t="s">
        <v>505</v>
      </c>
    </row>
    <row r="14" spans="1:43" s="250" customFormat="1" ht="12" x14ac:dyDescent="0.4">
      <c r="B14" s="267">
        <v>2</v>
      </c>
      <c r="C14" s="265" t="s">
        <v>77</v>
      </c>
      <c r="D14" s="266" t="s">
        <v>427</v>
      </c>
      <c r="E14" s="254" t="s">
        <v>8</v>
      </c>
      <c r="F14" s="255"/>
      <c r="G14" s="255"/>
      <c r="H14" s="256">
        <f t="array" aca="1" ref="H14" ca="1">IFERROR(INDEX($O$2:$AO$2,SMALL(IF($O14:$AO14&gt;0,COLUMN($A$1:$S$1)),H$4)),"")</f>
        <v>46131</v>
      </c>
      <c r="I14" s="256">
        <f t="array" aca="1" ref="I14" ca="1">IFERROR(INDEX($O$2:$AO$2,SMALL(IF($O14:$AO14&gt;0,COLUMN($A$1:$S$1)),I$4)),"")</f>
        <v>46138</v>
      </c>
      <c r="J14" s="256">
        <f t="array" aca="1" ref="J14" ca="1">IFERROR(INDEX($O$2:$AO$2,SMALL(IF($O14:$AO14&gt;0,COLUMN($A$1:$S$1)),J$4)),"")</f>
        <v>46152</v>
      </c>
      <c r="K14" s="256" t="str">
        <f t="array" aca="1" ref="K14" ca="1">IFERROR(INDEX($O$2:$AO$2,SMALL(IF($O14:$AO14&gt;0,COLUMN($A$1:$S$1)),K$4)),"")</f>
        <v/>
      </c>
      <c r="L14" s="257"/>
      <c r="M14" s="654" t="str">
        <f t="shared" si="5"/>
        <v>Aa*2*</v>
      </c>
      <c r="N14" s="261">
        <f t="shared" ca="1" si="10"/>
        <v>3</v>
      </c>
      <c r="O14" s="262">
        <f t="shared" ca="1" si="6"/>
        <v>0</v>
      </c>
      <c r="P14" s="262">
        <f t="shared" ca="1" si="6"/>
        <v>0</v>
      </c>
      <c r="Q14" s="262">
        <f t="shared" ca="1" si="6"/>
        <v>0</v>
      </c>
      <c r="R14" s="262">
        <f t="shared" ca="1" si="6"/>
        <v>0</v>
      </c>
      <c r="S14" s="262">
        <f t="shared" ca="1" si="6"/>
        <v>1</v>
      </c>
      <c r="T14" s="262">
        <f t="shared" ca="1" si="6"/>
        <v>0</v>
      </c>
      <c r="U14" s="262">
        <f t="shared" ca="1" si="6"/>
        <v>1</v>
      </c>
      <c r="V14" s="262">
        <f t="shared" ca="1" si="6"/>
        <v>0</v>
      </c>
      <c r="W14" s="262">
        <f t="shared" ca="1" si="6"/>
        <v>0</v>
      </c>
      <c r="X14" s="262">
        <f t="shared" ca="1" si="6"/>
        <v>0</v>
      </c>
      <c r="Y14" s="262">
        <f t="shared" ca="1" si="6"/>
        <v>1</v>
      </c>
      <c r="Z14" s="262">
        <f t="shared" ca="1" si="6"/>
        <v>0</v>
      </c>
      <c r="AA14" s="262">
        <f t="shared" ca="1" si="6"/>
        <v>0</v>
      </c>
      <c r="AB14" s="262">
        <f t="shared" ca="1" si="6"/>
        <v>0</v>
      </c>
      <c r="AC14" s="262">
        <f t="shared" ca="1" si="6"/>
        <v>0</v>
      </c>
      <c r="AD14" s="262">
        <f t="shared" ca="1" si="6"/>
        <v>0</v>
      </c>
      <c r="AE14" s="262">
        <f t="shared" ca="1" si="8"/>
        <v>0</v>
      </c>
      <c r="AF14" s="262">
        <f t="shared" ca="1" si="8"/>
        <v>0</v>
      </c>
      <c r="AG14" s="262">
        <f t="shared" ca="1" si="8"/>
        <v>0</v>
      </c>
      <c r="AH14" s="262">
        <f t="shared" ca="1" si="8"/>
        <v>0</v>
      </c>
      <c r="AI14" s="262">
        <f t="shared" ca="1" si="8"/>
        <v>0</v>
      </c>
      <c r="AJ14" s="262">
        <f t="shared" ca="1" si="8"/>
        <v>0</v>
      </c>
      <c r="AK14" s="262">
        <f t="shared" ca="1" si="8"/>
        <v>0</v>
      </c>
      <c r="AL14" s="262">
        <f t="shared" ca="1" si="8"/>
        <v>0</v>
      </c>
      <c r="AM14" s="262">
        <f t="shared" ca="1" si="8"/>
        <v>0</v>
      </c>
      <c r="AN14" s="262">
        <f t="shared" ca="1" si="8"/>
        <v>0</v>
      </c>
      <c r="AO14" s="262">
        <f t="shared" ca="1" si="7"/>
        <v>0</v>
      </c>
      <c r="AQ14" s="250" t="s">
        <v>505</v>
      </c>
    </row>
    <row r="15" spans="1:43" s="250" customFormat="1" ht="12" x14ac:dyDescent="0.4">
      <c r="B15" s="267">
        <v>3</v>
      </c>
      <c r="C15" s="265" t="s">
        <v>78</v>
      </c>
      <c r="D15" s="266" t="s">
        <v>219</v>
      </c>
      <c r="E15" s="254" t="s">
        <v>8</v>
      </c>
      <c r="F15" s="255"/>
      <c r="G15" s="255"/>
      <c r="H15" s="256">
        <f t="array" aca="1" ref="H15" ca="1">IFERROR(INDEX($O$2:$AO$2,SMALL(IF($O15:$AO15&gt;0,COLUMN($A$1:$S$1)),H$4)),"")</f>
        <v>46131</v>
      </c>
      <c r="I15" s="256">
        <f t="array" aca="1" ref="I15" ca="1">IFERROR(INDEX($O$2:$AO$2,SMALL(IF($O15:$AO15&gt;0,COLUMN($A$1:$S$1)),I$4)),"")</f>
        <v>46138</v>
      </c>
      <c r="J15" s="256">
        <f t="array" aca="1" ref="J15" ca="1">IFERROR(INDEX($O$2:$AO$2,SMALL(IF($O15:$AO15&gt;0,COLUMN($A$1:$S$1)),J$4)),"")</f>
        <v>46159</v>
      </c>
      <c r="K15" s="256" t="str">
        <f t="array" aca="1" ref="K15" ca="1">IFERROR(INDEX($O$2:$AO$2,SMALL(IF($O15:$AO15&gt;0,COLUMN($A$1:$S$1)),K$4)),"")</f>
        <v/>
      </c>
      <c r="L15" s="257"/>
      <c r="M15" s="654" t="str">
        <f t="shared" si="5"/>
        <v>Aa*3*</v>
      </c>
      <c r="N15" s="261">
        <f t="shared" ca="1" si="10"/>
        <v>3</v>
      </c>
      <c r="O15" s="262">
        <f t="shared" ca="1" si="6"/>
        <v>0</v>
      </c>
      <c r="P15" s="262">
        <f t="shared" ca="1" si="6"/>
        <v>0</v>
      </c>
      <c r="Q15" s="262">
        <f t="shared" ca="1" si="6"/>
        <v>0</v>
      </c>
      <c r="R15" s="262">
        <f t="shared" ca="1" si="6"/>
        <v>0</v>
      </c>
      <c r="S15" s="262">
        <f t="shared" ca="1" si="6"/>
        <v>1</v>
      </c>
      <c r="T15" s="262">
        <f t="shared" ca="1" si="6"/>
        <v>0</v>
      </c>
      <c r="U15" s="262">
        <f t="shared" ca="1" si="6"/>
        <v>1</v>
      </c>
      <c r="V15" s="262">
        <f t="shared" ca="1" si="6"/>
        <v>0</v>
      </c>
      <c r="W15" s="262">
        <f t="shared" ca="1" si="6"/>
        <v>0</v>
      </c>
      <c r="X15" s="262">
        <f t="shared" ca="1" si="6"/>
        <v>0</v>
      </c>
      <c r="Y15" s="262">
        <f t="shared" ca="1" si="6"/>
        <v>0</v>
      </c>
      <c r="Z15" s="262">
        <f t="shared" ca="1" si="6"/>
        <v>0</v>
      </c>
      <c r="AA15" s="262">
        <f t="shared" ca="1" si="6"/>
        <v>1</v>
      </c>
      <c r="AB15" s="262">
        <f t="shared" ca="1" si="6"/>
        <v>0</v>
      </c>
      <c r="AC15" s="262">
        <f t="shared" ca="1" si="6"/>
        <v>0</v>
      </c>
      <c r="AD15" s="262">
        <f t="shared" ca="1" si="6"/>
        <v>0</v>
      </c>
      <c r="AE15" s="262">
        <f t="shared" ca="1" si="8"/>
        <v>0</v>
      </c>
      <c r="AF15" s="262">
        <f t="shared" ca="1" si="8"/>
        <v>0</v>
      </c>
      <c r="AG15" s="262">
        <f t="shared" ca="1" si="8"/>
        <v>0</v>
      </c>
      <c r="AH15" s="262">
        <f t="shared" ca="1" si="8"/>
        <v>0</v>
      </c>
      <c r="AI15" s="262">
        <f t="shared" ca="1" si="8"/>
        <v>0</v>
      </c>
      <c r="AJ15" s="262">
        <f t="shared" ca="1" si="8"/>
        <v>0</v>
      </c>
      <c r="AK15" s="262">
        <f t="shared" ca="1" si="8"/>
        <v>0</v>
      </c>
      <c r="AL15" s="262">
        <f t="shared" ca="1" si="8"/>
        <v>0</v>
      </c>
      <c r="AM15" s="262">
        <f t="shared" ca="1" si="8"/>
        <v>0</v>
      </c>
      <c r="AN15" s="262">
        <f t="shared" ca="1" si="8"/>
        <v>0</v>
      </c>
      <c r="AO15" s="262">
        <f t="shared" ca="1" si="7"/>
        <v>0</v>
      </c>
      <c r="AQ15" s="250" t="s">
        <v>505</v>
      </c>
    </row>
    <row r="16" spans="1:43" s="250" customFormat="1" ht="12" x14ac:dyDescent="0.4">
      <c r="B16" s="267">
        <v>4</v>
      </c>
      <c r="C16" s="265" t="s">
        <v>100</v>
      </c>
      <c r="D16" s="266" t="s">
        <v>425</v>
      </c>
      <c r="E16" s="254" t="s">
        <v>8</v>
      </c>
      <c r="F16" s="255"/>
      <c r="G16" s="255"/>
      <c r="H16" s="256">
        <f t="array" aca="1" ref="H16" ca="1">IFERROR(INDEX($O$2:$AO$2,SMALL(IF($O16:$AO16&gt;0,COLUMN($A$1:$S$1)),H$4)),"")</f>
        <v>46124</v>
      </c>
      <c r="I16" s="256">
        <f t="array" aca="1" ref="I16" ca="1">IFERROR(INDEX($O$2:$AO$2,SMALL(IF($O16:$AO16&gt;0,COLUMN($A$1:$S$1)),I$4)),"")</f>
        <v>46131</v>
      </c>
      <c r="J16" s="256">
        <f t="array" aca="1" ref="J16" ca="1">IFERROR(INDEX($O$2:$AO$2,SMALL(IF($O16:$AO16&gt;0,COLUMN($A$1:$S$1)),J$4)),"")</f>
        <v>46159</v>
      </c>
      <c r="K16" s="256" t="str">
        <f t="array" aca="1" ref="K16" ca="1">IFERROR(INDEX($O$2:$AO$2,SMALL(IF($O16:$AO16&gt;0,COLUMN($A$1:$S$1)),K$4)),"")</f>
        <v/>
      </c>
      <c r="L16" s="257"/>
      <c r="M16" s="654" t="str">
        <f t="shared" si="5"/>
        <v>Aa*4*</v>
      </c>
      <c r="N16" s="261">
        <f t="shared" ca="1" si="10"/>
        <v>3</v>
      </c>
      <c r="O16" s="262">
        <f t="shared" ca="1" si="6"/>
        <v>0</v>
      </c>
      <c r="P16" s="262">
        <f t="shared" ca="1" si="6"/>
        <v>0</v>
      </c>
      <c r="Q16" s="262">
        <f t="shared" ca="1" si="6"/>
        <v>1</v>
      </c>
      <c r="R16" s="262">
        <f t="shared" ca="1" si="6"/>
        <v>0</v>
      </c>
      <c r="S16" s="262">
        <f t="shared" ca="1" si="6"/>
        <v>1</v>
      </c>
      <c r="T16" s="262">
        <f t="shared" ca="1" si="6"/>
        <v>0</v>
      </c>
      <c r="U16" s="262">
        <f t="shared" ca="1" si="6"/>
        <v>0</v>
      </c>
      <c r="V16" s="262">
        <f t="shared" ca="1" si="6"/>
        <v>0</v>
      </c>
      <c r="W16" s="262">
        <f t="shared" ca="1" si="6"/>
        <v>0</v>
      </c>
      <c r="X16" s="262">
        <f t="shared" ca="1" si="6"/>
        <v>0</v>
      </c>
      <c r="Y16" s="262">
        <f t="shared" ca="1" si="6"/>
        <v>0</v>
      </c>
      <c r="Z16" s="262">
        <f t="shared" ca="1" si="6"/>
        <v>0</v>
      </c>
      <c r="AA16" s="262">
        <f t="shared" ca="1" si="6"/>
        <v>1</v>
      </c>
      <c r="AB16" s="262">
        <f t="shared" ca="1" si="6"/>
        <v>0</v>
      </c>
      <c r="AC16" s="262">
        <f t="shared" ca="1" si="6"/>
        <v>0</v>
      </c>
      <c r="AD16" s="262">
        <f t="shared" ca="1" si="6"/>
        <v>0</v>
      </c>
      <c r="AE16" s="262">
        <f t="shared" ca="1" si="8"/>
        <v>0</v>
      </c>
      <c r="AF16" s="262">
        <f t="shared" ca="1" si="8"/>
        <v>0</v>
      </c>
      <c r="AG16" s="262">
        <f t="shared" ca="1" si="8"/>
        <v>0</v>
      </c>
      <c r="AH16" s="262">
        <f t="shared" ca="1" si="8"/>
        <v>0</v>
      </c>
      <c r="AI16" s="262">
        <f t="shared" ca="1" si="8"/>
        <v>0</v>
      </c>
      <c r="AJ16" s="262">
        <f t="shared" ca="1" si="8"/>
        <v>0</v>
      </c>
      <c r="AK16" s="262">
        <f t="shared" ca="1" si="8"/>
        <v>0</v>
      </c>
      <c r="AL16" s="262">
        <f t="shared" ca="1" si="8"/>
        <v>0</v>
      </c>
      <c r="AM16" s="262">
        <f t="shared" ca="1" si="8"/>
        <v>0</v>
      </c>
      <c r="AN16" s="262">
        <f t="shared" ca="1" si="8"/>
        <v>0</v>
      </c>
      <c r="AO16" s="262">
        <f t="shared" ca="1" si="7"/>
        <v>0</v>
      </c>
      <c r="AQ16" s="250" t="s">
        <v>505</v>
      </c>
    </row>
    <row r="17" spans="2:43" s="250" customFormat="1" ht="12" x14ac:dyDescent="0.4">
      <c r="B17" s="267">
        <v>5</v>
      </c>
      <c r="C17" s="265" t="s">
        <v>79</v>
      </c>
      <c r="D17" s="266" t="s">
        <v>524</v>
      </c>
      <c r="E17" s="254" t="s">
        <v>8</v>
      </c>
      <c r="F17" s="255"/>
      <c r="G17" s="255"/>
      <c r="H17" s="256">
        <f t="array" aca="1" ref="H17" ca="1">IFERROR(INDEX($O$2:$AO$2,SMALL(IF($O17:$AO17&gt;0,COLUMN($A$1:$S$1)),H$4)),"")</f>
        <v>46124</v>
      </c>
      <c r="I17" s="256">
        <f t="array" aca="1" ref="I17" ca="1">IFERROR(INDEX($O$2:$AO$2,SMALL(IF($O17:$AO17&gt;0,COLUMN($A$1:$S$1)),I$4)),"")</f>
        <v>46131</v>
      </c>
      <c r="J17" s="256">
        <f t="array" aca="1" ref="J17" ca="1">IFERROR(INDEX($O$2:$AO$2,SMALL(IF($O17:$AO17&gt;0,COLUMN($A$1:$S$1)),J$4)),"")</f>
        <v>46138</v>
      </c>
      <c r="K17" s="256" t="str">
        <f t="array" aca="1" ref="K17" ca="1">IFERROR(INDEX($O$2:$AO$2,SMALL(IF($O17:$AO17&gt;0,COLUMN($A$1:$S$1)),K$4)),"")</f>
        <v/>
      </c>
      <c r="L17" s="257"/>
      <c r="M17" s="654" t="str">
        <f t="shared" si="5"/>
        <v>Ab*1*</v>
      </c>
      <c r="N17" s="261">
        <f t="shared" ca="1" si="10"/>
        <v>3</v>
      </c>
      <c r="O17" s="262">
        <f t="shared" ca="1" si="6"/>
        <v>0</v>
      </c>
      <c r="P17" s="262">
        <f t="shared" ca="1" si="6"/>
        <v>0</v>
      </c>
      <c r="Q17" s="262">
        <f t="shared" ca="1" si="6"/>
        <v>1</v>
      </c>
      <c r="R17" s="262">
        <f t="shared" ca="1" si="6"/>
        <v>0</v>
      </c>
      <c r="S17" s="262">
        <f t="shared" ca="1" si="6"/>
        <v>1</v>
      </c>
      <c r="T17" s="262">
        <f t="shared" ca="1" si="6"/>
        <v>0</v>
      </c>
      <c r="U17" s="262">
        <f t="shared" ca="1" si="6"/>
        <v>1</v>
      </c>
      <c r="V17" s="262">
        <f t="shared" ca="1" si="6"/>
        <v>0</v>
      </c>
      <c r="W17" s="262">
        <f t="shared" ca="1" si="6"/>
        <v>0</v>
      </c>
      <c r="X17" s="262">
        <f t="shared" ca="1" si="6"/>
        <v>0</v>
      </c>
      <c r="Y17" s="262">
        <f t="shared" ca="1" si="6"/>
        <v>0</v>
      </c>
      <c r="Z17" s="262">
        <f t="shared" ca="1" si="6"/>
        <v>0</v>
      </c>
      <c r="AA17" s="262">
        <f t="shared" ca="1" si="6"/>
        <v>0</v>
      </c>
      <c r="AB17" s="262">
        <f t="shared" ca="1" si="6"/>
        <v>0</v>
      </c>
      <c r="AC17" s="262">
        <f t="shared" ca="1" si="6"/>
        <v>0</v>
      </c>
      <c r="AD17" s="262">
        <f t="shared" ca="1" si="6"/>
        <v>0</v>
      </c>
      <c r="AE17" s="262">
        <f t="shared" ca="1" si="8"/>
        <v>0</v>
      </c>
      <c r="AF17" s="262">
        <f t="shared" ca="1" si="8"/>
        <v>0</v>
      </c>
      <c r="AG17" s="262">
        <f t="shared" ca="1" si="8"/>
        <v>0</v>
      </c>
      <c r="AH17" s="262">
        <f t="shared" ca="1" si="8"/>
        <v>0</v>
      </c>
      <c r="AI17" s="262">
        <f t="shared" ca="1" si="8"/>
        <v>0</v>
      </c>
      <c r="AJ17" s="262">
        <f t="shared" ca="1" si="8"/>
        <v>0</v>
      </c>
      <c r="AK17" s="262">
        <f t="shared" ca="1" si="8"/>
        <v>0</v>
      </c>
      <c r="AL17" s="262">
        <f t="shared" ca="1" si="8"/>
        <v>0</v>
      </c>
      <c r="AM17" s="262">
        <f t="shared" ca="1" si="8"/>
        <v>0</v>
      </c>
      <c r="AN17" s="262">
        <f t="shared" ca="1" si="8"/>
        <v>0</v>
      </c>
      <c r="AO17" s="262">
        <f t="shared" ca="1" si="7"/>
        <v>0</v>
      </c>
      <c r="AQ17" s="250" t="s">
        <v>505</v>
      </c>
    </row>
    <row r="18" spans="2:43" s="250" customFormat="1" ht="12" x14ac:dyDescent="0.4">
      <c r="B18" s="267">
        <v>6</v>
      </c>
      <c r="C18" s="265" t="s">
        <v>80</v>
      </c>
      <c r="D18" s="266" t="s">
        <v>519</v>
      </c>
      <c r="E18" s="254" t="s">
        <v>8</v>
      </c>
      <c r="F18" s="255"/>
      <c r="G18" s="255"/>
      <c r="H18" s="256">
        <f t="array" aca="1" ref="H18" ca="1">IFERROR(INDEX($O$2:$AO$2,SMALL(IF($O18:$AO18&gt;0,COLUMN($A$1:$S$1)),H$4)),"")</f>
        <v>46124</v>
      </c>
      <c r="I18" s="256">
        <f t="array" aca="1" ref="I18" ca="1">IFERROR(INDEX($O$2:$AO$2,SMALL(IF($O18:$AO18&gt;0,COLUMN($A$1:$S$1)),I$4)),"")</f>
        <v>46131</v>
      </c>
      <c r="J18" s="256">
        <f t="array" aca="1" ref="J18" ca="1">IFERROR(INDEX($O$2:$AO$2,SMALL(IF($O18:$AO18&gt;0,COLUMN($A$1:$S$1)),J$4)),"")</f>
        <v>46138</v>
      </c>
      <c r="K18" s="256" t="str">
        <f t="array" aca="1" ref="K18" ca="1">IFERROR(INDEX($O$2:$AO$2,SMALL(IF($O18:$AO18&gt;0,COLUMN($A$1:$S$1)),K$4)),"")</f>
        <v/>
      </c>
      <c r="L18" s="257"/>
      <c r="M18" s="654" t="str">
        <f t="shared" si="5"/>
        <v>Ab*2*</v>
      </c>
      <c r="N18" s="261">
        <f t="shared" ca="1" si="10"/>
        <v>3</v>
      </c>
      <c r="O18" s="262">
        <f t="shared" ca="1" si="6"/>
        <v>0</v>
      </c>
      <c r="P18" s="262">
        <f t="shared" ca="1" si="6"/>
        <v>0</v>
      </c>
      <c r="Q18" s="262">
        <f t="shared" ca="1" si="6"/>
        <v>1</v>
      </c>
      <c r="R18" s="262">
        <f t="shared" ca="1" si="6"/>
        <v>0</v>
      </c>
      <c r="S18" s="262">
        <f t="shared" ca="1" si="6"/>
        <v>1</v>
      </c>
      <c r="T18" s="262">
        <f t="shared" ca="1" si="6"/>
        <v>0</v>
      </c>
      <c r="U18" s="262">
        <f t="shared" ca="1" si="6"/>
        <v>1</v>
      </c>
      <c r="V18" s="262">
        <f t="shared" ca="1" si="6"/>
        <v>0</v>
      </c>
      <c r="W18" s="262">
        <f t="shared" ca="1" si="6"/>
        <v>0</v>
      </c>
      <c r="X18" s="262">
        <f t="shared" ca="1" si="6"/>
        <v>0</v>
      </c>
      <c r="Y18" s="262">
        <f t="shared" ca="1" si="6"/>
        <v>0</v>
      </c>
      <c r="Z18" s="262">
        <f t="shared" ca="1" si="6"/>
        <v>0</v>
      </c>
      <c r="AA18" s="262">
        <f t="shared" ca="1" si="6"/>
        <v>0</v>
      </c>
      <c r="AB18" s="262">
        <f t="shared" ca="1" si="6"/>
        <v>0</v>
      </c>
      <c r="AC18" s="262">
        <f t="shared" ca="1" si="6"/>
        <v>0</v>
      </c>
      <c r="AD18" s="262">
        <f t="shared" ca="1" si="6"/>
        <v>0</v>
      </c>
      <c r="AE18" s="262">
        <f t="shared" ca="1" si="8"/>
        <v>0</v>
      </c>
      <c r="AF18" s="262">
        <f t="shared" ca="1" si="8"/>
        <v>0</v>
      </c>
      <c r="AG18" s="262">
        <f t="shared" ca="1" si="8"/>
        <v>0</v>
      </c>
      <c r="AH18" s="262">
        <f t="shared" ca="1" si="8"/>
        <v>0</v>
      </c>
      <c r="AI18" s="262">
        <f t="shared" ca="1" si="8"/>
        <v>0</v>
      </c>
      <c r="AJ18" s="262">
        <f t="shared" ca="1" si="8"/>
        <v>0</v>
      </c>
      <c r="AK18" s="262">
        <f t="shared" ca="1" si="8"/>
        <v>0</v>
      </c>
      <c r="AL18" s="262">
        <f t="shared" ca="1" si="8"/>
        <v>0</v>
      </c>
      <c r="AM18" s="262">
        <f t="shared" ca="1" si="8"/>
        <v>0</v>
      </c>
      <c r="AN18" s="262">
        <f t="shared" ca="1" si="8"/>
        <v>0</v>
      </c>
      <c r="AO18" s="262">
        <f t="shared" ca="1" si="7"/>
        <v>0</v>
      </c>
      <c r="AQ18" s="250" t="s">
        <v>505</v>
      </c>
    </row>
    <row r="19" spans="2:43" s="250" customFormat="1" ht="12" x14ac:dyDescent="0.4">
      <c r="B19" s="267">
        <v>7</v>
      </c>
      <c r="C19" s="265" t="s">
        <v>81</v>
      </c>
      <c r="D19" s="266" t="s">
        <v>526</v>
      </c>
      <c r="E19" s="254" t="s">
        <v>8</v>
      </c>
      <c r="F19" s="255"/>
      <c r="G19" s="255"/>
      <c r="H19" s="256">
        <f t="array" aca="1" ref="H19" ca="1">IFERROR(INDEX($O$2:$AO$2,SMALL(IF($O19:$AO19&gt;0,COLUMN($A$1:$S$1)),H$4)),"")</f>
        <v>46131</v>
      </c>
      <c r="I19" s="256">
        <f t="array" aca="1" ref="I19" ca="1">IFERROR(INDEX($O$2:$AO$2,SMALL(IF($O19:$AO19&gt;0,COLUMN($A$1:$S$1)),I$4)),"")</f>
        <v>46138</v>
      </c>
      <c r="J19" s="256">
        <f t="array" aca="1" ref="J19" ca="1">IFERROR(INDEX($O$2:$AO$2,SMALL(IF($O19:$AO19&gt;0,COLUMN($A$1:$S$1)),J$4)),"")</f>
        <v>46152</v>
      </c>
      <c r="K19" s="256" t="str">
        <f t="array" aca="1" ref="K19" ca="1">IFERROR(INDEX($O$2:$AO$2,SMALL(IF($O19:$AO19&gt;0,COLUMN($A$1:$S$1)),K$4)),"")</f>
        <v/>
      </c>
      <c r="L19" s="257"/>
      <c r="M19" s="654" t="str">
        <f t="shared" si="5"/>
        <v>Ab*3*</v>
      </c>
      <c r="N19" s="261">
        <f t="shared" ca="1" si="10"/>
        <v>3</v>
      </c>
      <c r="O19" s="262">
        <f t="shared" ca="1" si="6"/>
        <v>0</v>
      </c>
      <c r="P19" s="262">
        <f t="shared" ca="1" si="6"/>
        <v>0</v>
      </c>
      <c r="Q19" s="262">
        <f t="shared" ca="1" si="6"/>
        <v>0</v>
      </c>
      <c r="R19" s="262">
        <f t="shared" ca="1" si="6"/>
        <v>0</v>
      </c>
      <c r="S19" s="262">
        <f t="shared" ca="1" si="6"/>
        <v>1</v>
      </c>
      <c r="T19" s="262">
        <f t="shared" ca="1" si="6"/>
        <v>0</v>
      </c>
      <c r="U19" s="262">
        <f t="shared" ca="1" si="6"/>
        <v>1</v>
      </c>
      <c r="V19" s="262">
        <f t="shared" ca="1" si="6"/>
        <v>0</v>
      </c>
      <c r="W19" s="262">
        <f t="shared" ca="1" si="6"/>
        <v>0</v>
      </c>
      <c r="X19" s="262">
        <f t="shared" ca="1" si="6"/>
        <v>0</v>
      </c>
      <c r="Y19" s="262">
        <f t="shared" ca="1" si="6"/>
        <v>1</v>
      </c>
      <c r="Z19" s="262">
        <f t="shared" ca="1" si="6"/>
        <v>0</v>
      </c>
      <c r="AA19" s="262">
        <f t="shared" ca="1" si="6"/>
        <v>0</v>
      </c>
      <c r="AB19" s="262">
        <f t="shared" ca="1" si="6"/>
        <v>0</v>
      </c>
      <c r="AC19" s="262">
        <f t="shared" ca="1" si="6"/>
        <v>0</v>
      </c>
      <c r="AD19" s="262">
        <f t="shared" ca="1" si="6"/>
        <v>0</v>
      </c>
      <c r="AE19" s="262">
        <f t="shared" ca="1" si="8"/>
        <v>0</v>
      </c>
      <c r="AF19" s="262">
        <f t="shared" ca="1" si="8"/>
        <v>0</v>
      </c>
      <c r="AG19" s="262">
        <f t="shared" ca="1" si="8"/>
        <v>0</v>
      </c>
      <c r="AH19" s="262">
        <f t="shared" ca="1" si="8"/>
        <v>0</v>
      </c>
      <c r="AI19" s="262">
        <f t="shared" ca="1" si="8"/>
        <v>0</v>
      </c>
      <c r="AJ19" s="262">
        <f t="shared" ca="1" si="8"/>
        <v>0</v>
      </c>
      <c r="AK19" s="262">
        <f t="shared" ca="1" si="8"/>
        <v>0</v>
      </c>
      <c r="AL19" s="262">
        <f t="shared" ca="1" si="8"/>
        <v>0</v>
      </c>
      <c r="AM19" s="262">
        <f t="shared" ca="1" si="8"/>
        <v>0</v>
      </c>
      <c r="AN19" s="262">
        <f t="shared" ca="1" si="8"/>
        <v>0</v>
      </c>
      <c r="AO19" s="262">
        <f t="shared" ca="1" si="7"/>
        <v>0</v>
      </c>
      <c r="AQ19" s="250" t="s">
        <v>505</v>
      </c>
    </row>
    <row r="20" spans="2:43" s="250" customFormat="1" ht="12" x14ac:dyDescent="0.4">
      <c r="B20" s="267">
        <v>8</v>
      </c>
      <c r="C20" s="265" t="s">
        <v>82</v>
      </c>
      <c r="D20" s="266" t="s">
        <v>213</v>
      </c>
      <c r="E20" s="254" t="s">
        <v>8</v>
      </c>
      <c r="F20" s="255"/>
      <c r="G20" s="255"/>
      <c r="H20" s="256">
        <f t="array" aca="1" ref="H20" ca="1">IFERROR(INDEX($O$2:$AO$2,SMALL(IF($O20:$AO20&gt;0,COLUMN($A$1:$S$1)),H$4)),"")</f>
        <v>46131</v>
      </c>
      <c r="I20" s="256">
        <f t="array" aca="1" ref="I20" ca="1">IFERROR(INDEX($O$2:$AO$2,SMALL(IF($O20:$AO20&gt;0,COLUMN($A$1:$S$1)),I$4)),"")</f>
        <v>46138</v>
      </c>
      <c r="J20" s="256">
        <f t="array" aca="1" ref="J20" ca="1">IFERROR(INDEX($O$2:$AO$2,SMALL(IF($O20:$AO20&gt;0,COLUMN($A$1:$S$1)),J$4)),"")</f>
        <v>46152</v>
      </c>
      <c r="K20" s="256" t="str">
        <f t="array" aca="1" ref="K20" ca="1">IFERROR(INDEX($O$2:$AO$2,SMALL(IF($O20:$AO20&gt;0,COLUMN($A$1:$S$1)),K$4)),"")</f>
        <v/>
      </c>
      <c r="L20" s="257"/>
      <c r="M20" s="654" t="str">
        <f t="shared" si="5"/>
        <v>Ab*4*</v>
      </c>
      <c r="N20" s="261">
        <f t="shared" ca="1" si="10"/>
        <v>3</v>
      </c>
      <c r="O20" s="262">
        <f t="shared" ca="1" si="6"/>
        <v>0</v>
      </c>
      <c r="P20" s="262">
        <f t="shared" ca="1" si="6"/>
        <v>0</v>
      </c>
      <c r="Q20" s="262">
        <f t="shared" ca="1" si="6"/>
        <v>0</v>
      </c>
      <c r="R20" s="262">
        <f t="shared" ca="1" si="6"/>
        <v>0</v>
      </c>
      <c r="S20" s="262">
        <f t="shared" ca="1" si="6"/>
        <v>1</v>
      </c>
      <c r="T20" s="262">
        <f t="shared" ca="1" si="6"/>
        <v>0</v>
      </c>
      <c r="U20" s="262">
        <f t="shared" ca="1" si="6"/>
        <v>1</v>
      </c>
      <c r="V20" s="262">
        <f t="shared" ca="1" si="6"/>
        <v>0</v>
      </c>
      <c r="W20" s="262">
        <f t="shared" ca="1" si="6"/>
        <v>0</v>
      </c>
      <c r="X20" s="262">
        <f t="shared" ca="1" si="6"/>
        <v>0</v>
      </c>
      <c r="Y20" s="262">
        <f t="shared" ca="1" si="6"/>
        <v>1</v>
      </c>
      <c r="Z20" s="262">
        <f t="shared" ca="1" si="6"/>
        <v>0</v>
      </c>
      <c r="AA20" s="262">
        <f t="shared" ca="1" si="6"/>
        <v>0</v>
      </c>
      <c r="AB20" s="262">
        <f t="shared" ca="1" si="6"/>
        <v>0</v>
      </c>
      <c r="AC20" s="262">
        <f t="shared" ca="1" si="6"/>
        <v>0</v>
      </c>
      <c r="AD20" s="262">
        <f t="shared" ca="1" si="6"/>
        <v>0</v>
      </c>
      <c r="AE20" s="262">
        <f t="shared" ca="1" si="8"/>
        <v>0</v>
      </c>
      <c r="AF20" s="262">
        <f t="shared" ca="1" si="8"/>
        <v>0</v>
      </c>
      <c r="AG20" s="262">
        <f t="shared" ca="1" si="8"/>
        <v>0</v>
      </c>
      <c r="AH20" s="262">
        <f t="shared" ca="1" si="8"/>
        <v>0</v>
      </c>
      <c r="AI20" s="262">
        <f t="shared" ca="1" si="8"/>
        <v>0</v>
      </c>
      <c r="AJ20" s="262">
        <f t="shared" ca="1" si="8"/>
        <v>0</v>
      </c>
      <c r="AK20" s="262">
        <f t="shared" ca="1" si="8"/>
        <v>0</v>
      </c>
      <c r="AL20" s="262">
        <f t="shared" ca="1" si="8"/>
        <v>0</v>
      </c>
      <c r="AM20" s="262">
        <f t="shared" ca="1" si="8"/>
        <v>0</v>
      </c>
      <c r="AN20" s="262">
        <f t="shared" ca="1" si="8"/>
        <v>0</v>
      </c>
      <c r="AO20" s="262">
        <f t="shared" ca="1" si="7"/>
        <v>0</v>
      </c>
      <c r="AQ20" s="250" t="s">
        <v>505</v>
      </c>
    </row>
    <row r="21" spans="2:43" s="250" customFormat="1" ht="12" x14ac:dyDescent="0.4">
      <c r="B21" s="267">
        <v>9</v>
      </c>
      <c r="C21" s="265" t="s">
        <v>197</v>
      </c>
      <c r="D21" s="266" t="s">
        <v>525</v>
      </c>
      <c r="E21" s="254" t="s">
        <v>8</v>
      </c>
      <c r="F21" s="255"/>
      <c r="G21" s="255"/>
      <c r="H21" s="256">
        <f t="array" aca="1" ref="H21" ca="1">IFERROR(INDEX($O$2:$AO$2,SMALL(IF($O21:$AO21&gt;0,COLUMN($A$1:$S$1)),H$4)),"")</f>
        <v>46131</v>
      </c>
      <c r="I21" s="256">
        <f t="array" aca="1" ref="I21" ca="1">IFERROR(INDEX($O$2:$AO$2,SMALL(IF($O21:$AO21&gt;0,COLUMN($A$1:$S$1)),I$4)),"")</f>
        <v>46138</v>
      </c>
      <c r="J21" s="256">
        <f t="array" aca="1" ref="J21" ca="1">IFERROR(INDEX($O$2:$AO$2,SMALL(IF($O21:$AO21&gt;0,COLUMN($A$1:$S$1)),J$4)),"")</f>
        <v>46152</v>
      </c>
      <c r="K21" s="256" t="str">
        <f t="array" aca="1" ref="K21" ca="1">IFERROR(INDEX($O$2:$AO$2,SMALL(IF($O21:$AO21&gt;0,COLUMN($A$1:$S$1)),K$4)),"")</f>
        <v/>
      </c>
      <c r="L21" s="257"/>
      <c r="M21" s="654" t="str">
        <f t="shared" si="5"/>
        <v>Ac*1*</v>
      </c>
      <c r="N21" s="261">
        <f t="shared" ca="1" si="10"/>
        <v>3</v>
      </c>
      <c r="O21" s="262">
        <f t="shared" ca="1" si="6"/>
        <v>0</v>
      </c>
      <c r="P21" s="262">
        <f t="shared" ca="1" si="6"/>
        <v>0</v>
      </c>
      <c r="Q21" s="262">
        <f t="shared" ca="1" si="6"/>
        <v>0</v>
      </c>
      <c r="R21" s="262">
        <f t="shared" ca="1" si="6"/>
        <v>0</v>
      </c>
      <c r="S21" s="262">
        <f t="shared" ca="1" si="6"/>
        <v>1</v>
      </c>
      <c r="T21" s="262">
        <f t="shared" ca="1" si="6"/>
        <v>0</v>
      </c>
      <c r="U21" s="262">
        <f t="shared" ca="1" si="6"/>
        <v>1</v>
      </c>
      <c r="V21" s="262">
        <f t="shared" ca="1" si="6"/>
        <v>0</v>
      </c>
      <c r="W21" s="262">
        <f t="shared" ca="1" si="6"/>
        <v>0</v>
      </c>
      <c r="X21" s="262">
        <f t="shared" ca="1" si="6"/>
        <v>0</v>
      </c>
      <c r="Y21" s="262">
        <f t="shared" ca="1" si="6"/>
        <v>1</v>
      </c>
      <c r="Z21" s="262">
        <f t="shared" ca="1" si="6"/>
        <v>0</v>
      </c>
      <c r="AA21" s="262">
        <f t="shared" ca="1" si="6"/>
        <v>0</v>
      </c>
      <c r="AB21" s="262">
        <f t="shared" ca="1" si="6"/>
        <v>0</v>
      </c>
      <c r="AC21" s="262">
        <f t="shared" ca="1" si="6"/>
        <v>0</v>
      </c>
      <c r="AD21" s="262">
        <f t="shared" ca="1" si="6"/>
        <v>0</v>
      </c>
      <c r="AE21" s="262">
        <f t="shared" ca="1" si="8"/>
        <v>0</v>
      </c>
      <c r="AF21" s="262">
        <f t="shared" ca="1" si="8"/>
        <v>0</v>
      </c>
      <c r="AG21" s="262">
        <f t="shared" ca="1" si="8"/>
        <v>0</v>
      </c>
      <c r="AH21" s="262">
        <f t="shared" ca="1" si="8"/>
        <v>0</v>
      </c>
      <c r="AI21" s="262">
        <f t="shared" ca="1" si="8"/>
        <v>0</v>
      </c>
      <c r="AJ21" s="262">
        <f t="shared" ca="1" si="8"/>
        <v>0</v>
      </c>
      <c r="AK21" s="262">
        <f t="shared" ca="1" si="8"/>
        <v>0</v>
      </c>
      <c r="AL21" s="262">
        <f t="shared" ca="1" si="8"/>
        <v>0</v>
      </c>
      <c r="AM21" s="262">
        <f t="shared" ca="1" si="8"/>
        <v>0</v>
      </c>
      <c r="AN21" s="262">
        <f t="shared" ca="1" si="8"/>
        <v>0</v>
      </c>
      <c r="AO21" s="262">
        <f t="shared" ca="1" si="7"/>
        <v>0</v>
      </c>
      <c r="AQ21" s="250" t="s">
        <v>505</v>
      </c>
    </row>
    <row r="22" spans="2:43" s="250" customFormat="1" ht="12" x14ac:dyDescent="0.4">
      <c r="B22" s="267">
        <v>10</v>
      </c>
      <c r="C22" s="265" t="s">
        <v>198</v>
      </c>
      <c r="D22" s="266" t="s">
        <v>522</v>
      </c>
      <c r="E22" s="254" t="s">
        <v>8</v>
      </c>
      <c r="F22" s="255"/>
      <c r="G22" s="255"/>
      <c r="H22" s="256">
        <f t="array" aca="1" ref="H22" ca="1">IFERROR(INDEX($O$2:$AO$2,SMALL(IF($O22:$AO22&gt;0,COLUMN($A$1:$S$1)),H$4)),"")</f>
        <v>46131</v>
      </c>
      <c r="I22" s="256">
        <f t="array" aca="1" ref="I22" ca="1">IFERROR(INDEX($O$2:$AO$2,SMALL(IF($O22:$AO22&gt;0,COLUMN($A$1:$S$1)),I$4)),"")</f>
        <v>46138</v>
      </c>
      <c r="J22" s="256">
        <f t="array" aca="1" ref="J22" ca="1">IFERROR(INDEX($O$2:$AO$2,SMALL(IF($O22:$AO22&gt;0,COLUMN($A$1:$S$1)),J$4)),"")</f>
        <v>46152</v>
      </c>
      <c r="K22" s="256" t="str">
        <f t="array" aca="1" ref="K22" ca="1">IFERROR(INDEX($O$2:$AO$2,SMALL(IF($O22:$AO22&gt;0,COLUMN($A$1:$S$1)),K$4)),"")</f>
        <v/>
      </c>
      <c r="L22" s="257"/>
      <c r="M22" s="654" t="str">
        <f t="shared" si="5"/>
        <v>Ac*2*</v>
      </c>
      <c r="N22" s="261">
        <f t="shared" ca="1" si="10"/>
        <v>3</v>
      </c>
      <c r="O22" s="262">
        <f t="shared" ca="1" si="6"/>
        <v>0</v>
      </c>
      <c r="P22" s="262">
        <f t="shared" ca="1" si="6"/>
        <v>0</v>
      </c>
      <c r="Q22" s="262">
        <f t="shared" ca="1" si="6"/>
        <v>0</v>
      </c>
      <c r="R22" s="262">
        <f t="shared" ca="1" si="6"/>
        <v>0</v>
      </c>
      <c r="S22" s="262">
        <f t="shared" ca="1" si="6"/>
        <v>1</v>
      </c>
      <c r="T22" s="262">
        <f t="shared" ca="1" si="6"/>
        <v>0</v>
      </c>
      <c r="U22" s="262">
        <f t="shared" ca="1" si="6"/>
        <v>1</v>
      </c>
      <c r="V22" s="262">
        <f t="shared" ca="1" si="6"/>
        <v>0</v>
      </c>
      <c r="W22" s="262">
        <f t="shared" ca="1" si="6"/>
        <v>0</v>
      </c>
      <c r="X22" s="262">
        <f t="shared" ca="1" si="6"/>
        <v>0</v>
      </c>
      <c r="Y22" s="262">
        <f t="shared" ca="1" si="6"/>
        <v>1</v>
      </c>
      <c r="Z22" s="262">
        <f t="shared" ca="1" si="6"/>
        <v>0</v>
      </c>
      <c r="AA22" s="262">
        <f t="shared" ca="1" si="6"/>
        <v>0</v>
      </c>
      <c r="AB22" s="262">
        <f t="shared" ref="AB22:AN37" ca="1" si="11">COUNTIF(INDIRECT(AB$3),$M22)</f>
        <v>0</v>
      </c>
      <c r="AC22" s="262">
        <f t="shared" ca="1" si="11"/>
        <v>0</v>
      </c>
      <c r="AD22" s="262">
        <f t="shared" ca="1" si="11"/>
        <v>0</v>
      </c>
      <c r="AE22" s="262">
        <f t="shared" ca="1" si="11"/>
        <v>0</v>
      </c>
      <c r="AF22" s="262">
        <f t="shared" ca="1" si="11"/>
        <v>0</v>
      </c>
      <c r="AG22" s="262">
        <f t="shared" ca="1" si="11"/>
        <v>0</v>
      </c>
      <c r="AH22" s="262">
        <f t="shared" ca="1" si="11"/>
        <v>0</v>
      </c>
      <c r="AI22" s="262">
        <f t="shared" ca="1" si="11"/>
        <v>0</v>
      </c>
      <c r="AJ22" s="262">
        <f t="shared" ca="1" si="11"/>
        <v>0</v>
      </c>
      <c r="AK22" s="262">
        <f t="shared" ca="1" si="11"/>
        <v>0</v>
      </c>
      <c r="AL22" s="262">
        <f t="shared" ca="1" si="11"/>
        <v>0</v>
      </c>
      <c r="AM22" s="262">
        <f t="shared" ca="1" si="11"/>
        <v>0</v>
      </c>
      <c r="AN22" s="262">
        <f t="shared" ca="1" si="11"/>
        <v>0</v>
      </c>
      <c r="AO22" s="262">
        <f t="shared" ca="1" si="7"/>
        <v>0</v>
      </c>
      <c r="AQ22" s="250" t="s">
        <v>505</v>
      </c>
    </row>
    <row r="23" spans="2:43" s="250" customFormat="1" ht="12" x14ac:dyDescent="0.4">
      <c r="B23" s="267">
        <v>11</v>
      </c>
      <c r="C23" s="265" t="s">
        <v>199</v>
      </c>
      <c r="D23" s="266" t="s">
        <v>523</v>
      </c>
      <c r="E23" s="254" t="s">
        <v>8</v>
      </c>
      <c r="F23" s="255"/>
      <c r="G23" s="255"/>
      <c r="H23" s="256">
        <f t="array" aca="1" ref="H23" ca="1">IFERROR(INDEX($O$2:$AO$2,SMALL(IF($O23:$AO23&gt;0,COLUMN($A$1:$S$1)),H$4)),"")</f>
        <v>46131</v>
      </c>
      <c r="I23" s="256">
        <f t="array" aca="1" ref="I23" ca="1">IFERROR(INDEX($O$2:$AO$2,SMALL(IF($O23:$AO23&gt;0,COLUMN($A$1:$S$1)),I$4)),"")</f>
        <v>46138</v>
      </c>
      <c r="J23" s="256">
        <f t="array" aca="1" ref="J23" ca="1">IFERROR(INDEX($O$2:$AO$2,SMALL(IF($O23:$AO23&gt;0,COLUMN($A$1:$S$1)),J$4)),"")</f>
        <v>46152</v>
      </c>
      <c r="K23" s="256" t="str">
        <f t="array" aca="1" ref="K23" ca="1">IFERROR(INDEX($O$2:$AO$2,SMALL(IF($O23:$AO23&gt;0,COLUMN($A$1:$S$1)),K$4)),"")</f>
        <v/>
      </c>
      <c r="L23" s="257"/>
      <c r="M23" s="654" t="str">
        <f t="shared" si="5"/>
        <v>Ac*3*</v>
      </c>
      <c r="N23" s="261">
        <f t="shared" ca="1" si="10"/>
        <v>3</v>
      </c>
      <c r="O23" s="262">
        <f t="shared" ref="O23:AD38" ca="1" si="12">COUNTIF(INDIRECT(O$3),$M23)</f>
        <v>0</v>
      </c>
      <c r="P23" s="262">
        <f t="shared" ca="1" si="12"/>
        <v>0</v>
      </c>
      <c r="Q23" s="262">
        <f t="shared" ca="1" si="12"/>
        <v>0</v>
      </c>
      <c r="R23" s="262">
        <f t="shared" ca="1" si="12"/>
        <v>0</v>
      </c>
      <c r="S23" s="262">
        <f t="shared" ca="1" si="12"/>
        <v>1</v>
      </c>
      <c r="T23" s="262">
        <f t="shared" ca="1" si="12"/>
        <v>0</v>
      </c>
      <c r="U23" s="262">
        <f t="shared" ca="1" si="12"/>
        <v>1</v>
      </c>
      <c r="V23" s="262">
        <f t="shared" ca="1" si="12"/>
        <v>0</v>
      </c>
      <c r="W23" s="262">
        <f t="shared" ca="1" si="12"/>
        <v>0</v>
      </c>
      <c r="X23" s="262">
        <f t="shared" ca="1" si="12"/>
        <v>0</v>
      </c>
      <c r="Y23" s="262">
        <f t="shared" ca="1" si="12"/>
        <v>1</v>
      </c>
      <c r="Z23" s="262">
        <f t="shared" ca="1" si="12"/>
        <v>0</v>
      </c>
      <c r="AA23" s="262">
        <f t="shared" ca="1" si="12"/>
        <v>0</v>
      </c>
      <c r="AB23" s="262">
        <f t="shared" ca="1" si="12"/>
        <v>0</v>
      </c>
      <c r="AC23" s="262">
        <f t="shared" ca="1" si="12"/>
        <v>0</v>
      </c>
      <c r="AD23" s="262">
        <f t="shared" ca="1" si="12"/>
        <v>0</v>
      </c>
      <c r="AE23" s="262">
        <f t="shared" ca="1" si="11"/>
        <v>0</v>
      </c>
      <c r="AF23" s="262">
        <f t="shared" ca="1" si="11"/>
        <v>0</v>
      </c>
      <c r="AG23" s="262">
        <f t="shared" ca="1" si="11"/>
        <v>0</v>
      </c>
      <c r="AH23" s="262">
        <f t="shared" ca="1" si="11"/>
        <v>0</v>
      </c>
      <c r="AI23" s="262">
        <f t="shared" ca="1" si="11"/>
        <v>0</v>
      </c>
      <c r="AJ23" s="262">
        <f t="shared" ca="1" si="11"/>
        <v>0</v>
      </c>
      <c r="AK23" s="262">
        <f t="shared" ca="1" si="11"/>
        <v>0</v>
      </c>
      <c r="AL23" s="262">
        <f t="shared" ca="1" si="11"/>
        <v>0</v>
      </c>
      <c r="AM23" s="262">
        <f t="shared" ca="1" si="11"/>
        <v>0</v>
      </c>
      <c r="AN23" s="262">
        <f t="shared" ca="1" si="11"/>
        <v>0</v>
      </c>
      <c r="AO23" s="262">
        <f t="shared" ca="1" si="7"/>
        <v>0</v>
      </c>
      <c r="AQ23" s="250" t="s">
        <v>505</v>
      </c>
    </row>
    <row r="24" spans="2:43" s="250" customFormat="1" ht="12" x14ac:dyDescent="0.4">
      <c r="B24" s="267">
        <v>12</v>
      </c>
      <c r="C24" s="265" t="s">
        <v>200</v>
      </c>
      <c r="D24" s="266" t="s">
        <v>515</v>
      </c>
      <c r="E24" s="254" t="s">
        <v>8</v>
      </c>
      <c r="F24" s="255"/>
      <c r="G24" s="255"/>
      <c r="H24" s="256">
        <f t="array" aca="1" ref="H24" ca="1">IFERROR(INDEX($O$2:$AO$2,SMALL(IF($O24:$AO24&gt;0,COLUMN($A$1:$S$1)),H$4)),"")</f>
        <v>46131</v>
      </c>
      <c r="I24" s="256">
        <f t="array" aca="1" ref="I24" ca="1">IFERROR(INDEX($O$2:$AO$2,SMALL(IF($O24:$AO24&gt;0,COLUMN($A$1:$S$1)),I$4)),"")</f>
        <v>46138</v>
      </c>
      <c r="J24" s="256">
        <f t="array" aca="1" ref="J24" ca="1">IFERROR(INDEX($O$2:$AO$2,SMALL(IF($O24:$AO24&gt;0,COLUMN($A$1:$S$1)),J$4)),"")</f>
        <v>46152</v>
      </c>
      <c r="K24" s="256" t="str">
        <f t="array" aca="1" ref="K24" ca="1">IFERROR(INDEX($O$2:$AO$2,SMALL(IF($O24:$AO24&gt;0,COLUMN($A$1:$S$1)),K$4)),"")</f>
        <v/>
      </c>
      <c r="L24" s="257"/>
      <c r="M24" s="654" t="str">
        <f t="shared" si="5"/>
        <v>Ac*4*</v>
      </c>
      <c r="N24" s="261">
        <f t="shared" ca="1" si="10"/>
        <v>3</v>
      </c>
      <c r="O24" s="262">
        <f t="shared" ca="1" si="12"/>
        <v>0</v>
      </c>
      <c r="P24" s="262">
        <f t="shared" ca="1" si="12"/>
        <v>0</v>
      </c>
      <c r="Q24" s="262">
        <f t="shared" ca="1" si="12"/>
        <v>0</v>
      </c>
      <c r="R24" s="262">
        <f t="shared" ca="1" si="12"/>
        <v>0</v>
      </c>
      <c r="S24" s="262">
        <f t="shared" ca="1" si="12"/>
        <v>1</v>
      </c>
      <c r="T24" s="262">
        <f t="shared" ca="1" si="12"/>
        <v>0</v>
      </c>
      <c r="U24" s="262">
        <f t="shared" ca="1" si="12"/>
        <v>1</v>
      </c>
      <c r="V24" s="262">
        <f t="shared" ca="1" si="12"/>
        <v>0</v>
      </c>
      <c r="W24" s="262">
        <f t="shared" ca="1" si="12"/>
        <v>0</v>
      </c>
      <c r="X24" s="262">
        <f t="shared" ca="1" si="12"/>
        <v>0</v>
      </c>
      <c r="Y24" s="262">
        <f t="shared" ca="1" si="12"/>
        <v>1</v>
      </c>
      <c r="Z24" s="262">
        <f t="shared" ca="1" si="12"/>
        <v>0</v>
      </c>
      <c r="AA24" s="262">
        <f t="shared" ca="1" si="12"/>
        <v>0</v>
      </c>
      <c r="AB24" s="262">
        <f t="shared" ca="1" si="12"/>
        <v>0</v>
      </c>
      <c r="AC24" s="262">
        <f t="shared" ca="1" si="12"/>
        <v>0</v>
      </c>
      <c r="AD24" s="262">
        <f t="shared" ca="1" si="12"/>
        <v>0</v>
      </c>
      <c r="AE24" s="262">
        <f t="shared" ca="1" si="11"/>
        <v>0</v>
      </c>
      <c r="AF24" s="262">
        <f t="shared" ca="1" si="11"/>
        <v>0</v>
      </c>
      <c r="AG24" s="262">
        <f t="shared" ca="1" si="11"/>
        <v>0</v>
      </c>
      <c r="AH24" s="262">
        <f t="shared" ca="1" si="11"/>
        <v>0</v>
      </c>
      <c r="AI24" s="262">
        <f t="shared" ca="1" si="11"/>
        <v>0</v>
      </c>
      <c r="AJ24" s="262">
        <f t="shared" ca="1" si="11"/>
        <v>0</v>
      </c>
      <c r="AK24" s="262">
        <f t="shared" ca="1" si="11"/>
        <v>0</v>
      </c>
      <c r="AL24" s="262">
        <f t="shared" ca="1" si="11"/>
        <v>0</v>
      </c>
      <c r="AM24" s="262">
        <f t="shared" ca="1" si="11"/>
        <v>0</v>
      </c>
      <c r="AN24" s="262">
        <f t="shared" ca="1" si="11"/>
        <v>0</v>
      </c>
      <c r="AO24" s="262">
        <f t="shared" ca="1" si="7"/>
        <v>0</v>
      </c>
      <c r="AQ24" s="250" t="s">
        <v>505</v>
      </c>
    </row>
    <row r="25" spans="2:43" s="250" customFormat="1" ht="12" x14ac:dyDescent="0.4">
      <c r="B25" s="268" t="s">
        <v>9</v>
      </c>
      <c r="C25" s="269" t="s">
        <v>137</v>
      </c>
      <c r="D25" s="270" t="s">
        <v>215</v>
      </c>
      <c r="E25" s="254" t="s">
        <v>10</v>
      </c>
      <c r="F25" s="255"/>
      <c r="G25" s="255"/>
      <c r="H25" s="256">
        <f t="array" aca="1" ref="H25" ca="1">IFERROR(INDEX($O$2:$AO$2,SMALL(IF($O25:$AO25&gt;0,COLUMN($A$1:$S$1)),H$4)),"")</f>
        <v>46131</v>
      </c>
      <c r="I25" s="256">
        <f t="array" aca="1" ref="I25" ca="1">IFERROR(INDEX($O$2:$AO$2,SMALL(IF($O25:$AO25&gt;0,COLUMN($A$1:$S$1)),I$4)),"")</f>
        <v>46138</v>
      </c>
      <c r="J25" s="256">
        <f t="array" aca="1" ref="J25" ca="1">IFERROR(INDEX($O$2:$AO$2,SMALL(IF($O25:$AO25&gt;0,COLUMN($A$1:$S$1)),J$4)),"")</f>
        <v>46152</v>
      </c>
      <c r="K25" s="256" t="str">
        <f t="array" aca="1" ref="K25" ca="1">IFERROR(INDEX($O$2:$AO$2,SMALL(IF($O25:$AO25&gt;0,COLUMN($A$1:$S$1)),K$4)),"")</f>
        <v/>
      </c>
      <c r="L25" s="257"/>
      <c r="M25" s="655" t="str">
        <f t="shared" si="5"/>
        <v>Ba*1*</v>
      </c>
      <c r="N25" s="261">
        <f t="shared" ca="1" si="10"/>
        <v>3</v>
      </c>
      <c r="O25" s="262">
        <f t="shared" ca="1" si="12"/>
        <v>0</v>
      </c>
      <c r="P25" s="262">
        <f t="shared" ca="1" si="12"/>
        <v>0</v>
      </c>
      <c r="Q25" s="262">
        <f t="shared" ca="1" si="12"/>
        <v>0</v>
      </c>
      <c r="R25" s="262">
        <f t="shared" ca="1" si="12"/>
        <v>0</v>
      </c>
      <c r="S25" s="262">
        <f t="shared" ca="1" si="12"/>
        <v>1</v>
      </c>
      <c r="T25" s="262">
        <f t="shared" ca="1" si="12"/>
        <v>0</v>
      </c>
      <c r="U25" s="262">
        <f t="shared" ca="1" si="12"/>
        <v>1</v>
      </c>
      <c r="V25" s="262">
        <f t="shared" ca="1" si="12"/>
        <v>0</v>
      </c>
      <c r="W25" s="262">
        <f t="shared" ca="1" si="12"/>
        <v>0</v>
      </c>
      <c r="X25" s="262">
        <f t="shared" ca="1" si="12"/>
        <v>0</v>
      </c>
      <c r="Y25" s="262">
        <f t="shared" ca="1" si="12"/>
        <v>1</v>
      </c>
      <c r="Z25" s="262">
        <f t="shared" ca="1" si="12"/>
        <v>0</v>
      </c>
      <c r="AA25" s="262">
        <f t="shared" ca="1" si="12"/>
        <v>0</v>
      </c>
      <c r="AB25" s="262">
        <f t="shared" ca="1" si="12"/>
        <v>0</v>
      </c>
      <c r="AC25" s="262">
        <f t="shared" ca="1" si="12"/>
        <v>0</v>
      </c>
      <c r="AD25" s="262">
        <f t="shared" ca="1" si="12"/>
        <v>0</v>
      </c>
      <c r="AE25" s="262">
        <f t="shared" ca="1" si="11"/>
        <v>0</v>
      </c>
      <c r="AF25" s="262">
        <f t="shared" ca="1" si="11"/>
        <v>0</v>
      </c>
      <c r="AG25" s="262">
        <f t="shared" ca="1" si="11"/>
        <v>0</v>
      </c>
      <c r="AH25" s="262">
        <f t="shared" ca="1" si="11"/>
        <v>0</v>
      </c>
      <c r="AI25" s="262">
        <f t="shared" ca="1" si="11"/>
        <v>0</v>
      </c>
      <c r="AJ25" s="262">
        <f t="shared" ca="1" si="11"/>
        <v>0</v>
      </c>
      <c r="AK25" s="262">
        <f t="shared" ca="1" si="11"/>
        <v>0</v>
      </c>
      <c r="AL25" s="262">
        <f t="shared" ca="1" si="11"/>
        <v>0</v>
      </c>
      <c r="AM25" s="262">
        <f t="shared" ca="1" si="11"/>
        <v>0</v>
      </c>
      <c r="AN25" s="262">
        <f t="shared" ca="1" si="11"/>
        <v>0</v>
      </c>
      <c r="AO25" s="262">
        <f t="shared" ca="1" si="7"/>
        <v>0</v>
      </c>
      <c r="AQ25" s="250" t="s">
        <v>505</v>
      </c>
    </row>
    <row r="26" spans="2:43" s="250" customFormat="1" ht="12" x14ac:dyDescent="0.4">
      <c r="B26" s="271">
        <v>2</v>
      </c>
      <c r="C26" s="269" t="s">
        <v>138</v>
      </c>
      <c r="D26" s="270" t="s">
        <v>530</v>
      </c>
      <c r="E26" s="254" t="s">
        <v>10</v>
      </c>
      <c r="F26" s="255"/>
      <c r="G26" s="255"/>
      <c r="H26" s="256">
        <f t="array" aca="1" ref="H26" ca="1">IFERROR(INDEX($O$2:$AO$2,SMALL(IF($O26:$AO26&gt;0,COLUMN($A$1:$S$1)),H$4)),"")</f>
        <v>46131</v>
      </c>
      <c r="I26" s="256">
        <f t="array" aca="1" ref="I26" ca="1">IFERROR(INDEX($O$2:$AO$2,SMALL(IF($O26:$AO26&gt;0,COLUMN($A$1:$S$1)),I$4)),"")</f>
        <v>46138</v>
      </c>
      <c r="J26" s="256">
        <f t="array" aca="1" ref="J26" ca="1">IFERROR(INDEX($O$2:$AO$2,SMALL(IF($O26:$AO26&gt;0,COLUMN($A$1:$S$1)),J$4)),"")</f>
        <v>46152</v>
      </c>
      <c r="K26" s="256" t="str">
        <f t="array" aca="1" ref="K26" ca="1">IFERROR(INDEX($O$2:$AO$2,SMALL(IF($O26:$AO26&gt;0,COLUMN($A$1:$S$1)),K$4)),"")</f>
        <v/>
      </c>
      <c r="L26" s="257"/>
      <c r="M26" s="655" t="str">
        <f t="shared" si="5"/>
        <v>Ba*2*</v>
      </c>
      <c r="N26" s="261">
        <f t="shared" ca="1" si="10"/>
        <v>3</v>
      </c>
      <c r="O26" s="262">
        <f t="shared" ca="1" si="12"/>
        <v>0</v>
      </c>
      <c r="P26" s="262">
        <f t="shared" ca="1" si="12"/>
        <v>0</v>
      </c>
      <c r="Q26" s="262">
        <f t="shared" ca="1" si="12"/>
        <v>0</v>
      </c>
      <c r="R26" s="262">
        <f t="shared" ca="1" si="12"/>
        <v>0</v>
      </c>
      <c r="S26" s="262">
        <f t="shared" ca="1" si="12"/>
        <v>1</v>
      </c>
      <c r="T26" s="262">
        <f t="shared" ca="1" si="12"/>
        <v>0</v>
      </c>
      <c r="U26" s="262">
        <f t="shared" ca="1" si="12"/>
        <v>1</v>
      </c>
      <c r="V26" s="262">
        <f t="shared" ca="1" si="12"/>
        <v>0</v>
      </c>
      <c r="W26" s="262">
        <f t="shared" ca="1" si="12"/>
        <v>0</v>
      </c>
      <c r="X26" s="262">
        <f t="shared" ca="1" si="12"/>
        <v>0</v>
      </c>
      <c r="Y26" s="262">
        <f t="shared" ca="1" si="12"/>
        <v>1</v>
      </c>
      <c r="Z26" s="262">
        <f t="shared" ca="1" si="12"/>
        <v>0</v>
      </c>
      <c r="AA26" s="262">
        <f t="shared" ca="1" si="12"/>
        <v>0</v>
      </c>
      <c r="AB26" s="262">
        <f t="shared" ca="1" si="12"/>
        <v>0</v>
      </c>
      <c r="AC26" s="262">
        <f t="shared" ca="1" si="12"/>
        <v>0</v>
      </c>
      <c r="AD26" s="262">
        <f t="shared" ca="1" si="12"/>
        <v>0</v>
      </c>
      <c r="AE26" s="262">
        <f t="shared" ca="1" si="11"/>
        <v>0</v>
      </c>
      <c r="AF26" s="262">
        <f t="shared" ca="1" si="11"/>
        <v>0</v>
      </c>
      <c r="AG26" s="262">
        <f t="shared" ca="1" si="11"/>
        <v>0</v>
      </c>
      <c r="AH26" s="262">
        <f t="shared" ca="1" si="11"/>
        <v>0</v>
      </c>
      <c r="AI26" s="262">
        <f t="shared" ca="1" si="11"/>
        <v>0</v>
      </c>
      <c r="AJ26" s="262">
        <f t="shared" ca="1" si="11"/>
        <v>0</v>
      </c>
      <c r="AK26" s="262">
        <f t="shared" ca="1" si="11"/>
        <v>0</v>
      </c>
      <c r="AL26" s="262">
        <f t="shared" ca="1" si="11"/>
        <v>0</v>
      </c>
      <c r="AM26" s="262">
        <f t="shared" ca="1" si="11"/>
        <v>0</v>
      </c>
      <c r="AN26" s="262">
        <f t="shared" ca="1" si="11"/>
        <v>0</v>
      </c>
      <c r="AO26" s="262">
        <f t="shared" ca="1" si="7"/>
        <v>0</v>
      </c>
      <c r="AQ26" s="250" t="s">
        <v>505</v>
      </c>
    </row>
    <row r="27" spans="2:43" s="250" customFormat="1" ht="12" x14ac:dyDescent="0.4">
      <c r="B27" s="271">
        <v>3</v>
      </c>
      <c r="C27" s="269" t="s">
        <v>139</v>
      </c>
      <c r="D27" s="270" t="s">
        <v>437</v>
      </c>
      <c r="E27" s="254" t="s">
        <v>10</v>
      </c>
      <c r="F27" s="255"/>
      <c r="G27" s="255"/>
      <c r="H27" s="256">
        <f t="array" aca="1" ref="H27" ca="1">IFERROR(INDEX($O$2:$AO$2,SMALL(IF($O27:$AO27&gt;0,COLUMN($A$1:$S$1)),H$4)),"")</f>
        <v>46131</v>
      </c>
      <c r="I27" s="256">
        <f t="array" aca="1" ref="I27" ca="1">IFERROR(INDEX($O$2:$AO$2,SMALL(IF($O27:$AO27&gt;0,COLUMN($A$1:$S$1)),I$4)),"")</f>
        <v>46138</v>
      </c>
      <c r="J27" s="256">
        <f t="array" aca="1" ref="J27" ca="1">IFERROR(INDEX($O$2:$AO$2,SMALL(IF($O27:$AO27&gt;0,COLUMN($A$1:$S$1)),J$4)),"")</f>
        <v>46152</v>
      </c>
      <c r="K27" s="256" t="str">
        <f t="array" aca="1" ref="K27" ca="1">IFERROR(INDEX($O$2:$AO$2,SMALL(IF($O27:$AO27&gt;0,COLUMN($A$1:$S$1)),K$4)),"")</f>
        <v/>
      </c>
      <c r="L27" s="257"/>
      <c r="M27" s="655" t="str">
        <f t="shared" si="5"/>
        <v>Ba*3*</v>
      </c>
      <c r="N27" s="261">
        <f t="shared" ca="1" si="10"/>
        <v>3</v>
      </c>
      <c r="O27" s="262">
        <f t="shared" ca="1" si="12"/>
        <v>0</v>
      </c>
      <c r="P27" s="262">
        <f t="shared" ca="1" si="12"/>
        <v>0</v>
      </c>
      <c r="Q27" s="262">
        <f t="shared" ca="1" si="12"/>
        <v>0</v>
      </c>
      <c r="R27" s="262">
        <f t="shared" ca="1" si="12"/>
        <v>0</v>
      </c>
      <c r="S27" s="262">
        <f t="shared" ca="1" si="12"/>
        <v>1</v>
      </c>
      <c r="T27" s="262">
        <f t="shared" ca="1" si="12"/>
        <v>0</v>
      </c>
      <c r="U27" s="262">
        <f t="shared" ca="1" si="12"/>
        <v>1</v>
      </c>
      <c r="V27" s="262">
        <f t="shared" ca="1" si="12"/>
        <v>0</v>
      </c>
      <c r="W27" s="262">
        <f t="shared" ca="1" si="12"/>
        <v>0</v>
      </c>
      <c r="X27" s="262">
        <f t="shared" ca="1" si="12"/>
        <v>0</v>
      </c>
      <c r="Y27" s="262">
        <f t="shared" ca="1" si="12"/>
        <v>1</v>
      </c>
      <c r="Z27" s="262">
        <f t="shared" ca="1" si="12"/>
        <v>0</v>
      </c>
      <c r="AA27" s="262">
        <f t="shared" ca="1" si="12"/>
        <v>0</v>
      </c>
      <c r="AB27" s="262">
        <f t="shared" ca="1" si="12"/>
        <v>0</v>
      </c>
      <c r="AC27" s="262">
        <f t="shared" ca="1" si="12"/>
        <v>0</v>
      </c>
      <c r="AD27" s="262">
        <f t="shared" ca="1" si="12"/>
        <v>0</v>
      </c>
      <c r="AE27" s="262">
        <f t="shared" ca="1" si="11"/>
        <v>0</v>
      </c>
      <c r="AF27" s="262">
        <f t="shared" ca="1" si="11"/>
        <v>0</v>
      </c>
      <c r="AG27" s="262">
        <f t="shared" ca="1" si="11"/>
        <v>0</v>
      </c>
      <c r="AH27" s="262">
        <f t="shared" ca="1" si="11"/>
        <v>0</v>
      </c>
      <c r="AI27" s="262">
        <f t="shared" ca="1" si="11"/>
        <v>0</v>
      </c>
      <c r="AJ27" s="262">
        <f t="shared" ca="1" si="11"/>
        <v>0</v>
      </c>
      <c r="AK27" s="262">
        <f t="shared" ca="1" si="11"/>
        <v>0</v>
      </c>
      <c r="AL27" s="262">
        <f t="shared" ca="1" si="11"/>
        <v>0</v>
      </c>
      <c r="AM27" s="262">
        <f t="shared" ca="1" si="11"/>
        <v>0</v>
      </c>
      <c r="AN27" s="262">
        <f t="shared" ca="1" si="11"/>
        <v>0</v>
      </c>
      <c r="AO27" s="262">
        <f t="shared" ca="1" si="7"/>
        <v>0</v>
      </c>
      <c r="AQ27" s="250" t="s">
        <v>505</v>
      </c>
    </row>
    <row r="28" spans="2:43" s="250" customFormat="1" ht="12" x14ac:dyDescent="0.4">
      <c r="B28" s="271">
        <v>4</v>
      </c>
      <c r="C28" s="269" t="s">
        <v>498</v>
      </c>
      <c r="D28" s="270" t="s">
        <v>435</v>
      </c>
      <c r="E28" s="254" t="s">
        <v>10</v>
      </c>
      <c r="F28" s="255"/>
      <c r="G28" s="255"/>
      <c r="H28" s="256">
        <f t="array" aca="1" ref="H28" ca="1">IFERROR(INDEX($O$2:$AO$2,SMALL(IF($O28:$AO28&gt;0,COLUMN($A$1:$S$1)),H$4)),"")</f>
        <v>46131</v>
      </c>
      <c r="I28" s="256">
        <f t="array" aca="1" ref="I28" ca="1">IFERROR(INDEX($O$2:$AO$2,SMALL(IF($O28:$AO28&gt;0,COLUMN($A$1:$S$1)),I$4)),"")</f>
        <v>46138</v>
      </c>
      <c r="J28" s="256">
        <f t="array" aca="1" ref="J28" ca="1">IFERROR(INDEX($O$2:$AO$2,SMALL(IF($O28:$AO28&gt;0,COLUMN($A$1:$S$1)),J$4)),"")</f>
        <v>46152</v>
      </c>
      <c r="K28" s="256" t="str">
        <f t="array" aca="1" ref="K28" ca="1">IFERROR(INDEX($O$2:$AO$2,SMALL(IF($O28:$AO28&gt;0,COLUMN($A$1:$S$1)),K$4)),"")</f>
        <v/>
      </c>
      <c r="L28" s="257"/>
      <c r="M28" s="655" t="str">
        <f t="shared" si="5"/>
        <v>Ba*4*</v>
      </c>
      <c r="N28" s="261">
        <f t="shared" ref="N28" ca="1" si="13">SUM(O28:AO28)</f>
        <v>3</v>
      </c>
      <c r="O28" s="262">
        <f t="shared" ca="1" si="12"/>
        <v>0</v>
      </c>
      <c r="P28" s="262">
        <f t="shared" ca="1" si="12"/>
        <v>0</v>
      </c>
      <c r="Q28" s="262">
        <f t="shared" ca="1" si="12"/>
        <v>0</v>
      </c>
      <c r="R28" s="262">
        <f t="shared" ca="1" si="12"/>
        <v>0</v>
      </c>
      <c r="S28" s="262">
        <f t="shared" ca="1" si="12"/>
        <v>1</v>
      </c>
      <c r="T28" s="262">
        <f t="shared" ca="1" si="12"/>
        <v>0</v>
      </c>
      <c r="U28" s="262">
        <f t="shared" ca="1" si="12"/>
        <v>1</v>
      </c>
      <c r="V28" s="262">
        <f t="shared" ca="1" si="12"/>
        <v>0</v>
      </c>
      <c r="W28" s="262">
        <f t="shared" ca="1" si="12"/>
        <v>0</v>
      </c>
      <c r="X28" s="262">
        <f t="shared" ca="1" si="12"/>
        <v>0</v>
      </c>
      <c r="Y28" s="262">
        <f t="shared" ca="1" si="12"/>
        <v>1</v>
      </c>
      <c r="Z28" s="262">
        <f t="shared" ca="1" si="12"/>
        <v>0</v>
      </c>
      <c r="AA28" s="262">
        <f t="shared" ca="1" si="12"/>
        <v>0</v>
      </c>
      <c r="AB28" s="262">
        <f t="shared" ca="1" si="12"/>
        <v>0</v>
      </c>
      <c r="AC28" s="262">
        <f t="shared" ca="1" si="12"/>
        <v>0</v>
      </c>
      <c r="AD28" s="262">
        <f t="shared" ca="1" si="12"/>
        <v>0</v>
      </c>
      <c r="AE28" s="262">
        <f t="shared" ca="1" si="11"/>
        <v>0</v>
      </c>
      <c r="AF28" s="262">
        <f t="shared" ca="1" si="11"/>
        <v>0</v>
      </c>
      <c r="AG28" s="262">
        <f t="shared" ca="1" si="11"/>
        <v>0</v>
      </c>
      <c r="AH28" s="262">
        <f t="shared" ca="1" si="11"/>
        <v>0</v>
      </c>
      <c r="AI28" s="262">
        <f t="shared" ca="1" si="11"/>
        <v>0</v>
      </c>
      <c r="AJ28" s="262">
        <f t="shared" ca="1" si="11"/>
        <v>0</v>
      </c>
      <c r="AK28" s="262">
        <f t="shared" ca="1" si="11"/>
        <v>0</v>
      </c>
      <c r="AL28" s="262">
        <f t="shared" ca="1" si="11"/>
        <v>0</v>
      </c>
      <c r="AM28" s="262">
        <f t="shared" ca="1" si="11"/>
        <v>0</v>
      </c>
      <c r="AN28" s="262">
        <f t="shared" ca="1" si="11"/>
        <v>0</v>
      </c>
      <c r="AO28" s="262">
        <f t="shared" ca="1" si="7"/>
        <v>0</v>
      </c>
      <c r="AQ28" s="250" t="s">
        <v>505</v>
      </c>
    </row>
    <row r="29" spans="2:43" s="250" customFormat="1" ht="12" x14ac:dyDescent="0.4">
      <c r="B29" s="271">
        <v>5</v>
      </c>
      <c r="C29" s="269" t="s">
        <v>140</v>
      </c>
      <c r="D29" s="270" t="s">
        <v>529</v>
      </c>
      <c r="E29" s="254" t="s">
        <v>10</v>
      </c>
      <c r="F29" s="255"/>
      <c r="G29" s="255"/>
      <c r="H29" s="256">
        <f t="array" aca="1" ref="H29" ca="1">IFERROR(INDEX($O$2:$AO$2,SMALL(IF($O29:$AO29&gt;0,COLUMN($A$1:$S$1)),H$4)),"")</f>
        <v>46131</v>
      </c>
      <c r="I29" s="256">
        <f t="array" aca="1" ref="I29" ca="1">IFERROR(INDEX($O$2:$AO$2,SMALL(IF($O29:$AO29&gt;0,COLUMN($A$1:$S$1)),I$4)),"")</f>
        <v>46138</v>
      </c>
      <c r="J29" s="256" t="str">
        <f t="array" aca="1" ref="J29" ca="1">IFERROR(INDEX($O$2:$AO$2,SMALL(IF($O29:$AO29&gt;0,COLUMN($A$1:$S$1)),J$4)),"")</f>
        <v/>
      </c>
      <c r="K29" s="256" t="str">
        <f t="array" aca="1" ref="K29" ca="1">IFERROR(INDEX($O$2:$AO$2,SMALL(IF($O29:$AO29&gt;0,COLUMN($A$1:$S$1)),K$4)),"")</f>
        <v/>
      </c>
      <c r="L29" s="257"/>
      <c r="M29" s="655" t="str">
        <f t="shared" si="5"/>
        <v>Bb*1*</v>
      </c>
      <c r="N29" s="261">
        <f t="shared" ca="1" si="10"/>
        <v>2</v>
      </c>
      <c r="O29" s="262">
        <f t="shared" ca="1" si="12"/>
        <v>0</v>
      </c>
      <c r="P29" s="262">
        <f t="shared" ca="1" si="12"/>
        <v>0</v>
      </c>
      <c r="Q29" s="262">
        <f t="shared" ca="1" si="12"/>
        <v>0</v>
      </c>
      <c r="R29" s="262">
        <f t="shared" ca="1" si="12"/>
        <v>0</v>
      </c>
      <c r="S29" s="262">
        <f t="shared" ca="1" si="12"/>
        <v>1</v>
      </c>
      <c r="T29" s="262">
        <f t="shared" ca="1" si="12"/>
        <v>0</v>
      </c>
      <c r="U29" s="262">
        <f t="shared" ca="1" si="12"/>
        <v>1</v>
      </c>
      <c r="V29" s="262">
        <f t="shared" ca="1" si="12"/>
        <v>0</v>
      </c>
      <c r="W29" s="262">
        <f t="shared" ca="1" si="12"/>
        <v>0</v>
      </c>
      <c r="X29" s="262">
        <f t="shared" ca="1" si="12"/>
        <v>0</v>
      </c>
      <c r="Y29" s="262">
        <f t="shared" ca="1" si="12"/>
        <v>0</v>
      </c>
      <c r="Z29" s="262">
        <f t="shared" ca="1" si="12"/>
        <v>0</v>
      </c>
      <c r="AA29" s="262">
        <f t="shared" ca="1" si="12"/>
        <v>0</v>
      </c>
      <c r="AB29" s="262">
        <f t="shared" ca="1" si="12"/>
        <v>0</v>
      </c>
      <c r="AC29" s="262">
        <f t="shared" ca="1" si="12"/>
        <v>0</v>
      </c>
      <c r="AD29" s="262">
        <f t="shared" ca="1" si="12"/>
        <v>0</v>
      </c>
      <c r="AE29" s="262">
        <f t="shared" ca="1" si="11"/>
        <v>0</v>
      </c>
      <c r="AF29" s="262">
        <f t="shared" ca="1" si="11"/>
        <v>0</v>
      </c>
      <c r="AG29" s="262">
        <f t="shared" ca="1" si="11"/>
        <v>0</v>
      </c>
      <c r="AH29" s="262">
        <f t="shared" ca="1" si="11"/>
        <v>0</v>
      </c>
      <c r="AI29" s="262">
        <f t="shared" ca="1" si="11"/>
        <v>0</v>
      </c>
      <c r="AJ29" s="262">
        <f t="shared" ca="1" si="11"/>
        <v>0</v>
      </c>
      <c r="AK29" s="262">
        <f t="shared" ca="1" si="11"/>
        <v>0</v>
      </c>
      <c r="AL29" s="262">
        <f t="shared" ca="1" si="11"/>
        <v>0</v>
      </c>
      <c r="AM29" s="262">
        <f t="shared" ca="1" si="11"/>
        <v>0</v>
      </c>
      <c r="AN29" s="262">
        <f t="shared" ca="1" si="11"/>
        <v>0</v>
      </c>
      <c r="AO29" s="262">
        <f t="shared" ca="1" si="7"/>
        <v>0</v>
      </c>
      <c r="AQ29" s="250" t="s">
        <v>505</v>
      </c>
    </row>
    <row r="30" spans="2:43" s="250" customFormat="1" ht="12" x14ac:dyDescent="0.4">
      <c r="B30" s="271">
        <v>6</v>
      </c>
      <c r="C30" s="269" t="s">
        <v>141</v>
      </c>
      <c r="D30" s="270" t="s">
        <v>218</v>
      </c>
      <c r="E30" s="254" t="s">
        <v>10</v>
      </c>
      <c r="F30" s="255"/>
      <c r="G30" s="255"/>
      <c r="H30" s="256">
        <f t="array" aca="1" ref="H30" ca="1">IFERROR(INDEX($O$2:$AO$2,SMALL(IF($O30:$AO30&gt;0,COLUMN($A$1:$S$1)),H$4)),"")</f>
        <v>46131</v>
      </c>
      <c r="I30" s="256">
        <f t="array" aca="1" ref="I30" ca="1">IFERROR(INDEX($O$2:$AO$2,SMALL(IF($O30:$AO30&gt;0,COLUMN($A$1:$S$1)),I$4)),"")</f>
        <v>46152</v>
      </c>
      <c r="J30" s="256" t="str">
        <f t="array" aca="1" ref="J30" ca="1">IFERROR(INDEX($O$2:$AO$2,SMALL(IF($O30:$AO30&gt;0,COLUMN($A$1:$S$1)),J$4)),"")</f>
        <v/>
      </c>
      <c r="K30" s="256" t="str">
        <f t="array" aca="1" ref="K30" ca="1">IFERROR(INDEX($O$2:$AO$2,SMALL(IF($O30:$AO30&gt;0,COLUMN($A$1:$S$1)),K$4)),"")</f>
        <v/>
      </c>
      <c r="L30" s="257"/>
      <c r="M30" s="655" t="str">
        <f t="shared" si="5"/>
        <v>Bb*2*</v>
      </c>
      <c r="N30" s="261">
        <f t="shared" ca="1" si="10"/>
        <v>2</v>
      </c>
      <c r="O30" s="262">
        <f t="shared" ca="1" si="12"/>
        <v>0</v>
      </c>
      <c r="P30" s="262">
        <f t="shared" ca="1" si="12"/>
        <v>0</v>
      </c>
      <c r="Q30" s="262">
        <f t="shared" ca="1" si="12"/>
        <v>0</v>
      </c>
      <c r="R30" s="262">
        <f t="shared" ca="1" si="12"/>
        <v>0</v>
      </c>
      <c r="S30" s="262">
        <f t="shared" ca="1" si="12"/>
        <v>1</v>
      </c>
      <c r="T30" s="262">
        <f t="shared" ca="1" si="12"/>
        <v>0</v>
      </c>
      <c r="U30" s="262">
        <f t="shared" ca="1" si="12"/>
        <v>0</v>
      </c>
      <c r="V30" s="262">
        <f t="shared" ca="1" si="12"/>
        <v>0</v>
      </c>
      <c r="W30" s="262">
        <f t="shared" ca="1" si="12"/>
        <v>0</v>
      </c>
      <c r="X30" s="262">
        <f t="shared" ca="1" si="12"/>
        <v>0</v>
      </c>
      <c r="Y30" s="262">
        <f t="shared" ca="1" si="12"/>
        <v>1</v>
      </c>
      <c r="Z30" s="262">
        <f t="shared" ca="1" si="12"/>
        <v>0</v>
      </c>
      <c r="AA30" s="262">
        <f t="shared" ca="1" si="12"/>
        <v>0</v>
      </c>
      <c r="AB30" s="262">
        <f t="shared" ca="1" si="12"/>
        <v>0</v>
      </c>
      <c r="AC30" s="262">
        <f t="shared" ca="1" si="12"/>
        <v>0</v>
      </c>
      <c r="AD30" s="262">
        <f t="shared" ca="1" si="12"/>
        <v>0</v>
      </c>
      <c r="AE30" s="262">
        <f t="shared" ca="1" si="11"/>
        <v>0</v>
      </c>
      <c r="AF30" s="262">
        <f t="shared" ca="1" si="11"/>
        <v>0</v>
      </c>
      <c r="AG30" s="262">
        <f t="shared" ca="1" si="11"/>
        <v>0</v>
      </c>
      <c r="AH30" s="262">
        <f t="shared" ca="1" si="11"/>
        <v>0</v>
      </c>
      <c r="AI30" s="262">
        <f t="shared" ca="1" si="11"/>
        <v>0</v>
      </c>
      <c r="AJ30" s="262">
        <f t="shared" ca="1" si="11"/>
        <v>0</v>
      </c>
      <c r="AK30" s="262">
        <f t="shared" ca="1" si="11"/>
        <v>0</v>
      </c>
      <c r="AL30" s="262">
        <f t="shared" ca="1" si="11"/>
        <v>0</v>
      </c>
      <c r="AM30" s="262">
        <f t="shared" ca="1" si="11"/>
        <v>0</v>
      </c>
      <c r="AN30" s="262">
        <f t="shared" ca="1" si="11"/>
        <v>0</v>
      </c>
      <c r="AO30" s="262">
        <f t="shared" ca="1" si="7"/>
        <v>0</v>
      </c>
      <c r="AQ30" s="250" t="s">
        <v>505</v>
      </c>
    </row>
    <row r="31" spans="2:43" s="250" customFormat="1" ht="12" x14ac:dyDescent="0.4">
      <c r="B31" s="271">
        <v>7</v>
      </c>
      <c r="C31" s="269" t="s">
        <v>142</v>
      </c>
      <c r="D31" s="270" t="s">
        <v>532</v>
      </c>
      <c r="E31" s="254" t="s">
        <v>10</v>
      </c>
      <c r="F31" s="255"/>
      <c r="G31" s="255"/>
      <c r="H31" s="256">
        <f t="array" aca="1" ref="H31" ca="1">IFERROR(INDEX($O$2:$AO$2,SMALL(IF($O31:$AO31&gt;0,COLUMN($A$1:$S$1)),H$4)),"")</f>
        <v>46138</v>
      </c>
      <c r="I31" s="256">
        <f t="array" aca="1" ref="I31" ca="1">IFERROR(INDEX($O$2:$AO$2,SMALL(IF($O31:$AO31&gt;0,COLUMN($A$1:$S$1)),I$4)),"")</f>
        <v>46152</v>
      </c>
      <c r="J31" s="256" t="str">
        <f t="array" aca="1" ref="J31" ca="1">IFERROR(INDEX($O$2:$AO$2,SMALL(IF($O31:$AO31&gt;0,COLUMN($A$1:$S$1)),J$4)),"")</f>
        <v/>
      </c>
      <c r="K31" s="256" t="str">
        <f t="array" aca="1" ref="K31" ca="1">IFERROR(INDEX($O$2:$AO$2,SMALL(IF($O31:$AO31&gt;0,COLUMN($A$1:$S$1)),K$4)),"")</f>
        <v/>
      </c>
      <c r="L31" s="257"/>
      <c r="M31" s="655" t="str">
        <f t="shared" si="5"/>
        <v>Bb*3*</v>
      </c>
      <c r="N31" s="261">
        <f t="shared" ca="1" si="10"/>
        <v>2</v>
      </c>
      <c r="O31" s="262">
        <f t="shared" ca="1" si="12"/>
        <v>0</v>
      </c>
      <c r="P31" s="262">
        <f t="shared" ca="1" si="12"/>
        <v>0</v>
      </c>
      <c r="Q31" s="262">
        <f t="shared" ca="1" si="12"/>
        <v>0</v>
      </c>
      <c r="R31" s="262">
        <f t="shared" ca="1" si="12"/>
        <v>0</v>
      </c>
      <c r="S31" s="262">
        <f t="shared" ca="1" si="12"/>
        <v>0</v>
      </c>
      <c r="T31" s="262">
        <f t="shared" ca="1" si="12"/>
        <v>0</v>
      </c>
      <c r="U31" s="262">
        <f t="shared" ca="1" si="12"/>
        <v>1</v>
      </c>
      <c r="V31" s="262">
        <f t="shared" ca="1" si="12"/>
        <v>0</v>
      </c>
      <c r="W31" s="262">
        <f t="shared" ca="1" si="12"/>
        <v>0</v>
      </c>
      <c r="X31" s="262">
        <f t="shared" ca="1" si="12"/>
        <v>0</v>
      </c>
      <c r="Y31" s="262">
        <f t="shared" ca="1" si="12"/>
        <v>1</v>
      </c>
      <c r="Z31" s="262">
        <f t="shared" ca="1" si="12"/>
        <v>0</v>
      </c>
      <c r="AA31" s="262">
        <f t="shared" ca="1" si="12"/>
        <v>0</v>
      </c>
      <c r="AB31" s="262">
        <f t="shared" ca="1" si="12"/>
        <v>0</v>
      </c>
      <c r="AC31" s="262">
        <f t="shared" ca="1" si="12"/>
        <v>0</v>
      </c>
      <c r="AD31" s="262">
        <f t="shared" ca="1" si="12"/>
        <v>0</v>
      </c>
      <c r="AE31" s="262">
        <f t="shared" ca="1" si="11"/>
        <v>0</v>
      </c>
      <c r="AF31" s="262">
        <f t="shared" ca="1" si="11"/>
        <v>0</v>
      </c>
      <c r="AG31" s="262">
        <f t="shared" ca="1" si="11"/>
        <v>0</v>
      </c>
      <c r="AH31" s="262">
        <f t="shared" ca="1" si="11"/>
        <v>0</v>
      </c>
      <c r="AI31" s="262">
        <f t="shared" ca="1" si="11"/>
        <v>0</v>
      </c>
      <c r="AJ31" s="262">
        <f t="shared" ca="1" si="11"/>
        <v>0</v>
      </c>
      <c r="AK31" s="262">
        <f t="shared" ca="1" si="11"/>
        <v>0</v>
      </c>
      <c r="AL31" s="262">
        <f t="shared" ca="1" si="11"/>
        <v>0</v>
      </c>
      <c r="AM31" s="262">
        <f t="shared" ca="1" si="11"/>
        <v>0</v>
      </c>
      <c r="AN31" s="262">
        <f t="shared" ca="1" si="11"/>
        <v>0</v>
      </c>
      <c r="AO31" s="262">
        <f t="shared" ca="1" si="7"/>
        <v>0</v>
      </c>
      <c r="AQ31" s="250" t="s">
        <v>505</v>
      </c>
    </row>
    <row r="32" spans="2:43" s="250" customFormat="1" ht="12" x14ac:dyDescent="0.4">
      <c r="B32" s="271">
        <v>8</v>
      </c>
      <c r="C32" s="269" t="s">
        <v>412</v>
      </c>
      <c r="D32" s="270" t="s">
        <v>534</v>
      </c>
      <c r="E32" s="254" t="s">
        <v>10</v>
      </c>
      <c r="F32" s="255"/>
      <c r="G32" s="255"/>
      <c r="H32" s="256">
        <f t="array" aca="1" ref="H32" ca="1">IFERROR(INDEX($O$2:$AO$2,SMALL(IF($O32:$AO32&gt;0,COLUMN($A$1:$S$1)),H$4)),"")</f>
        <v>46131</v>
      </c>
      <c r="I32" s="256">
        <f t="array" aca="1" ref="I32" ca="1">IFERROR(INDEX($O$2:$AO$2,SMALL(IF($O32:$AO32&gt;0,COLUMN($A$1:$S$1)),I$4)),"")</f>
        <v>46138</v>
      </c>
      <c r="J32" s="256" t="str">
        <f t="array" aca="1" ref="J32" ca="1">IFERROR(INDEX($O$2:$AO$2,SMALL(IF($O32:$AO32&gt;0,COLUMN($A$1:$S$1)),J$4)),"")</f>
        <v/>
      </c>
      <c r="K32" s="256" t="str">
        <f t="array" aca="1" ref="K32" ca="1">IFERROR(INDEX($O$2:$AO$2,SMALL(IF($O32:$AO32&gt;0,COLUMN($A$1:$S$1)),K$4)),"")</f>
        <v/>
      </c>
      <c r="L32" s="257"/>
      <c r="M32" s="655" t="str">
        <f t="shared" si="5"/>
        <v>Bc*1*</v>
      </c>
      <c r="N32" s="261">
        <f t="shared" ref="N32:N34" ca="1" si="14">SUM(O32:AO32)</f>
        <v>2</v>
      </c>
      <c r="O32" s="262">
        <f t="shared" ca="1" si="12"/>
        <v>0</v>
      </c>
      <c r="P32" s="262">
        <f t="shared" ca="1" si="12"/>
        <v>0</v>
      </c>
      <c r="Q32" s="262">
        <f t="shared" ca="1" si="12"/>
        <v>0</v>
      </c>
      <c r="R32" s="262">
        <f t="shared" ca="1" si="12"/>
        <v>0</v>
      </c>
      <c r="S32" s="262">
        <f t="shared" ca="1" si="12"/>
        <v>1</v>
      </c>
      <c r="T32" s="262">
        <f t="shared" ca="1" si="12"/>
        <v>0</v>
      </c>
      <c r="U32" s="262">
        <f t="shared" ca="1" si="12"/>
        <v>1</v>
      </c>
      <c r="V32" s="262">
        <f t="shared" ca="1" si="12"/>
        <v>0</v>
      </c>
      <c r="W32" s="262">
        <f t="shared" ca="1" si="12"/>
        <v>0</v>
      </c>
      <c r="X32" s="262">
        <f t="shared" ca="1" si="12"/>
        <v>0</v>
      </c>
      <c r="Y32" s="262">
        <f t="shared" ca="1" si="12"/>
        <v>0</v>
      </c>
      <c r="Z32" s="262">
        <f t="shared" ca="1" si="12"/>
        <v>0</v>
      </c>
      <c r="AA32" s="262">
        <f t="shared" ca="1" si="12"/>
        <v>0</v>
      </c>
      <c r="AB32" s="262">
        <f t="shared" ca="1" si="12"/>
        <v>0</v>
      </c>
      <c r="AC32" s="262">
        <f t="shared" ca="1" si="12"/>
        <v>0</v>
      </c>
      <c r="AD32" s="262">
        <f t="shared" ca="1" si="12"/>
        <v>0</v>
      </c>
      <c r="AE32" s="262">
        <f t="shared" ca="1" si="11"/>
        <v>0</v>
      </c>
      <c r="AF32" s="262">
        <f t="shared" ca="1" si="11"/>
        <v>0</v>
      </c>
      <c r="AG32" s="262">
        <f t="shared" ca="1" si="11"/>
        <v>0</v>
      </c>
      <c r="AH32" s="262">
        <f t="shared" ca="1" si="11"/>
        <v>0</v>
      </c>
      <c r="AI32" s="262">
        <f t="shared" ca="1" si="11"/>
        <v>0</v>
      </c>
      <c r="AJ32" s="262">
        <f t="shared" ca="1" si="11"/>
        <v>0</v>
      </c>
      <c r="AK32" s="262">
        <f t="shared" ca="1" si="11"/>
        <v>0</v>
      </c>
      <c r="AL32" s="262">
        <f t="shared" ca="1" si="11"/>
        <v>0</v>
      </c>
      <c r="AM32" s="262">
        <f t="shared" ca="1" si="11"/>
        <v>0</v>
      </c>
      <c r="AN32" s="262">
        <f t="shared" ca="1" si="11"/>
        <v>0</v>
      </c>
      <c r="AO32" s="262">
        <f t="shared" ca="1" si="7"/>
        <v>0</v>
      </c>
      <c r="AQ32" s="250" t="s">
        <v>505</v>
      </c>
    </row>
    <row r="33" spans="2:43" s="250" customFormat="1" ht="12" x14ac:dyDescent="0.4">
      <c r="B33" s="271">
        <v>9</v>
      </c>
      <c r="C33" s="269" t="s">
        <v>413</v>
      </c>
      <c r="D33" s="270" t="s">
        <v>535</v>
      </c>
      <c r="E33" s="254" t="s">
        <v>10</v>
      </c>
      <c r="F33" s="255"/>
      <c r="G33" s="255"/>
      <c r="H33" s="256">
        <f t="array" aca="1" ref="H33" ca="1">IFERROR(INDEX($O$2:$AO$2,SMALL(IF($O33:$AO33&gt;0,COLUMN($A$1:$S$1)),H$4)),"")</f>
        <v>46131</v>
      </c>
      <c r="I33" s="256">
        <f t="array" aca="1" ref="I33" ca="1">IFERROR(INDEX($O$2:$AO$2,SMALL(IF($O33:$AO33&gt;0,COLUMN($A$1:$S$1)),I$4)),"")</f>
        <v>46152</v>
      </c>
      <c r="J33" s="256" t="str">
        <f t="array" aca="1" ref="J33" ca="1">IFERROR(INDEX($O$2:$AO$2,SMALL(IF($O33:$AO33&gt;0,COLUMN($A$1:$S$1)),J$4)),"")</f>
        <v/>
      </c>
      <c r="K33" s="256" t="str">
        <f t="array" aca="1" ref="K33" ca="1">IFERROR(INDEX($O$2:$AO$2,SMALL(IF($O33:$AO33&gt;0,COLUMN($A$1:$S$1)),K$4)),"")</f>
        <v/>
      </c>
      <c r="L33" s="257"/>
      <c r="M33" s="655" t="str">
        <f t="shared" si="5"/>
        <v>Bc*2*</v>
      </c>
      <c r="N33" s="261">
        <f t="shared" ca="1" si="14"/>
        <v>2</v>
      </c>
      <c r="O33" s="262">
        <f t="shared" ca="1" si="12"/>
        <v>0</v>
      </c>
      <c r="P33" s="262">
        <f t="shared" ca="1" si="12"/>
        <v>0</v>
      </c>
      <c r="Q33" s="262">
        <f t="shared" ca="1" si="12"/>
        <v>0</v>
      </c>
      <c r="R33" s="262">
        <f t="shared" ca="1" si="12"/>
        <v>0</v>
      </c>
      <c r="S33" s="262">
        <f t="shared" ca="1" si="12"/>
        <v>1</v>
      </c>
      <c r="T33" s="262">
        <f t="shared" ca="1" si="12"/>
        <v>0</v>
      </c>
      <c r="U33" s="262">
        <f t="shared" ca="1" si="12"/>
        <v>0</v>
      </c>
      <c r="V33" s="262">
        <f t="shared" ca="1" si="12"/>
        <v>0</v>
      </c>
      <c r="W33" s="262">
        <f t="shared" ca="1" si="12"/>
        <v>0</v>
      </c>
      <c r="X33" s="262">
        <f t="shared" ca="1" si="12"/>
        <v>0</v>
      </c>
      <c r="Y33" s="262">
        <f t="shared" ca="1" si="12"/>
        <v>1</v>
      </c>
      <c r="Z33" s="262">
        <f t="shared" ca="1" si="12"/>
        <v>0</v>
      </c>
      <c r="AA33" s="262">
        <f t="shared" ca="1" si="12"/>
        <v>0</v>
      </c>
      <c r="AB33" s="262">
        <f t="shared" ca="1" si="12"/>
        <v>0</v>
      </c>
      <c r="AC33" s="262">
        <f t="shared" ca="1" si="12"/>
        <v>0</v>
      </c>
      <c r="AD33" s="262">
        <f t="shared" ca="1" si="12"/>
        <v>0</v>
      </c>
      <c r="AE33" s="262">
        <f t="shared" ca="1" si="11"/>
        <v>0</v>
      </c>
      <c r="AF33" s="262">
        <f t="shared" ca="1" si="11"/>
        <v>0</v>
      </c>
      <c r="AG33" s="262">
        <f t="shared" ca="1" si="11"/>
        <v>0</v>
      </c>
      <c r="AH33" s="262">
        <f t="shared" ca="1" si="11"/>
        <v>0</v>
      </c>
      <c r="AI33" s="262">
        <f t="shared" ca="1" si="11"/>
        <v>0</v>
      </c>
      <c r="AJ33" s="262">
        <f t="shared" ca="1" si="11"/>
        <v>0</v>
      </c>
      <c r="AK33" s="262">
        <f t="shared" ca="1" si="11"/>
        <v>0</v>
      </c>
      <c r="AL33" s="262">
        <f t="shared" ca="1" si="11"/>
        <v>0</v>
      </c>
      <c r="AM33" s="262">
        <f t="shared" ca="1" si="11"/>
        <v>0</v>
      </c>
      <c r="AN33" s="262">
        <f t="shared" ca="1" si="11"/>
        <v>0</v>
      </c>
      <c r="AO33" s="262">
        <f t="shared" ca="1" si="7"/>
        <v>0</v>
      </c>
      <c r="AQ33" s="250" t="s">
        <v>505</v>
      </c>
    </row>
    <row r="34" spans="2:43" s="250" customFormat="1" ht="12" x14ac:dyDescent="0.4">
      <c r="B34" s="271">
        <v>10</v>
      </c>
      <c r="C34" s="269" t="s">
        <v>414</v>
      </c>
      <c r="D34" s="270" t="s">
        <v>531</v>
      </c>
      <c r="E34" s="254" t="s">
        <v>10</v>
      </c>
      <c r="F34" s="255"/>
      <c r="G34" s="255"/>
      <c r="H34" s="256">
        <f t="array" aca="1" ref="H34" ca="1">IFERROR(INDEX($O$2:$AO$2,SMALL(IF($O34:$AO34&gt;0,COLUMN($A$1:$S$1)),H$4)),"")</f>
        <v>46138</v>
      </c>
      <c r="I34" s="256">
        <f t="array" aca="1" ref="I34" ca="1">IFERROR(INDEX($O$2:$AO$2,SMALL(IF($O34:$AO34&gt;0,COLUMN($A$1:$S$1)),I$4)),"")</f>
        <v>46152</v>
      </c>
      <c r="J34" s="256" t="str">
        <f t="array" aca="1" ref="J34" ca="1">IFERROR(INDEX($O$2:$AO$2,SMALL(IF($O34:$AO34&gt;0,COLUMN($A$1:$S$1)),J$4)),"")</f>
        <v/>
      </c>
      <c r="K34" s="256" t="str">
        <f t="array" aca="1" ref="K34" ca="1">IFERROR(INDEX($O$2:$AO$2,SMALL(IF($O34:$AO34&gt;0,COLUMN($A$1:$S$1)),K$4)),"")</f>
        <v/>
      </c>
      <c r="L34" s="257"/>
      <c r="M34" s="655" t="str">
        <f t="shared" si="5"/>
        <v>Bc*3*</v>
      </c>
      <c r="N34" s="261">
        <f t="shared" ca="1" si="14"/>
        <v>2</v>
      </c>
      <c r="O34" s="262">
        <f t="shared" ca="1" si="12"/>
        <v>0</v>
      </c>
      <c r="P34" s="262">
        <f t="shared" ca="1" si="12"/>
        <v>0</v>
      </c>
      <c r="Q34" s="262">
        <f t="shared" ca="1" si="12"/>
        <v>0</v>
      </c>
      <c r="R34" s="262">
        <f t="shared" ca="1" si="12"/>
        <v>0</v>
      </c>
      <c r="S34" s="262">
        <f t="shared" ca="1" si="12"/>
        <v>0</v>
      </c>
      <c r="T34" s="262">
        <f t="shared" ca="1" si="12"/>
        <v>0</v>
      </c>
      <c r="U34" s="262">
        <f t="shared" ca="1" si="12"/>
        <v>1</v>
      </c>
      <c r="V34" s="262">
        <f t="shared" ca="1" si="12"/>
        <v>0</v>
      </c>
      <c r="W34" s="262">
        <f t="shared" ca="1" si="12"/>
        <v>0</v>
      </c>
      <c r="X34" s="262">
        <f t="shared" ca="1" si="12"/>
        <v>0</v>
      </c>
      <c r="Y34" s="262">
        <f t="shared" ca="1" si="12"/>
        <v>1</v>
      </c>
      <c r="Z34" s="262">
        <f t="shared" ca="1" si="12"/>
        <v>0</v>
      </c>
      <c r="AA34" s="262">
        <f t="shared" ca="1" si="12"/>
        <v>0</v>
      </c>
      <c r="AB34" s="262">
        <f t="shared" ca="1" si="12"/>
        <v>0</v>
      </c>
      <c r="AC34" s="262">
        <f t="shared" ca="1" si="12"/>
        <v>0</v>
      </c>
      <c r="AD34" s="262">
        <f t="shared" ca="1" si="12"/>
        <v>0</v>
      </c>
      <c r="AE34" s="262">
        <f t="shared" ca="1" si="11"/>
        <v>0</v>
      </c>
      <c r="AF34" s="262">
        <f t="shared" ca="1" si="11"/>
        <v>0</v>
      </c>
      <c r="AG34" s="262">
        <f t="shared" ca="1" si="11"/>
        <v>0</v>
      </c>
      <c r="AH34" s="262">
        <f t="shared" ca="1" si="11"/>
        <v>0</v>
      </c>
      <c r="AI34" s="262">
        <f t="shared" ca="1" si="11"/>
        <v>0</v>
      </c>
      <c r="AJ34" s="262">
        <f t="shared" ca="1" si="11"/>
        <v>0</v>
      </c>
      <c r="AK34" s="262">
        <f t="shared" ca="1" si="11"/>
        <v>0</v>
      </c>
      <c r="AL34" s="262">
        <f t="shared" ca="1" si="11"/>
        <v>0</v>
      </c>
      <c r="AM34" s="262">
        <f t="shared" ca="1" si="11"/>
        <v>0</v>
      </c>
      <c r="AN34" s="262">
        <f t="shared" ca="1" si="11"/>
        <v>0</v>
      </c>
      <c r="AO34" s="262">
        <f t="shared" ca="1" si="7"/>
        <v>0</v>
      </c>
      <c r="AQ34" s="250" t="s">
        <v>505</v>
      </c>
    </row>
    <row r="35" spans="2:43" s="250" customFormat="1" ht="12" x14ac:dyDescent="0.4">
      <c r="B35" s="272" t="s">
        <v>66</v>
      </c>
      <c r="C35" s="273" t="s">
        <v>83</v>
      </c>
      <c r="D35" s="274" t="s">
        <v>547</v>
      </c>
      <c r="E35" s="254" t="s">
        <v>98</v>
      </c>
      <c r="F35" s="255"/>
      <c r="G35" s="255"/>
      <c r="H35" s="256">
        <f t="array" aca="1" ref="H35" ca="1">IFERROR(INDEX($O$2:$AO$2,SMALL(IF($O35:$AO35&gt;0,COLUMN($A$1:$S$1)),H$4)),"")</f>
        <v>46117</v>
      </c>
      <c r="I35" s="256">
        <f t="array" aca="1" ref="I35" ca="1">IFERROR(INDEX($O$2:$AO$2,SMALL(IF($O35:$AO35&gt;0,COLUMN($A$1:$S$1)),I$4)),"")</f>
        <v>46141</v>
      </c>
      <c r="J35" s="256" t="str">
        <f t="array" aca="1" ref="J35" ca="1">IFERROR(INDEX($O$2:$AO$2,SMALL(IF($O35:$AO35&gt;0,COLUMN($A$1:$S$1)),J$4)),"")</f>
        <v/>
      </c>
      <c r="K35" s="256" t="str">
        <f t="array" aca="1" ref="K35" ca="1">IFERROR(INDEX($O$2:$AO$2,SMALL(IF($O35:$AO35&gt;0,COLUMN($A$1:$S$1)),K$4)),"")</f>
        <v/>
      </c>
      <c r="L35" s="257"/>
      <c r="M35" s="656" t="str">
        <f t="shared" si="5"/>
        <v>Ja*1*</v>
      </c>
      <c r="N35" s="261">
        <f t="shared" ref="N35:N40" ca="1" si="15">SUM(O35:AO35)</f>
        <v>2</v>
      </c>
      <c r="O35" s="262">
        <f t="shared" ca="1" si="12"/>
        <v>1</v>
      </c>
      <c r="P35" s="262">
        <f t="shared" ca="1" si="12"/>
        <v>0</v>
      </c>
      <c r="Q35" s="262">
        <f t="shared" ca="1" si="12"/>
        <v>0</v>
      </c>
      <c r="R35" s="262">
        <f t="shared" ca="1" si="12"/>
        <v>0</v>
      </c>
      <c r="S35" s="262">
        <f t="shared" ca="1" si="12"/>
        <v>0</v>
      </c>
      <c r="T35" s="262">
        <f t="shared" ca="1" si="12"/>
        <v>0</v>
      </c>
      <c r="U35" s="262">
        <f t="shared" ca="1" si="12"/>
        <v>0</v>
      </c>
      <c r="V35" s="262">
        <f t="shared" ca="1" si="12"/>
        <v>1</v>
      </c>
      <c r="W35" s="262">
        <f t="shared" ca="1" si="12"/>
        <v>0</v>
      </c>
      <c r="X35" s="262">
        <f t="shared" ca="1" si="12"/>
        <v>0</v>
      </c>
      <c r="Y35" s="262">
        <f t="shared" ca="1" si="12"/>
        <v>0</v>
      </c>
      <c r="Z35" s="262">
        <f t="shared" ca="1" si="12"/>
        <v>0</v>
      </c>
      <c r="AA35" s="262">
        <f t="shared" ca="1" si="12"/>
        <v>0</v>
      </c>
      <c r="AB35" s="262">
        <f t="shared" ca="1" si="12"/>
        <v>0</v>
      </c>
      <c r="AC35" s="262">
        <f t="shared" ca="1" si="12"/>
        <v>0</v>
      </c>
      <c r="AD35" s="262">
        <f t="shared" ca="1" si="12"/>
        <v>0</v>
      </c>
      <c r="AE35" s="262">
        <f t="shared" ca="1" si="11"/>
        <v>0</v>
      </c>
      <c r="AF35" s="262">
        <f t="shared" ca="1" si="11"/>
        <v>0</v>
      </c>
      <c r="AG35" s="262">
        <f t="shared" ca="1" si="11"/>
        <v>0</v>
      </c>
      <c r="AH35" s="262">
        <f t="shared" ca="1" si="11"/>
        <v>0</v>
      </c>
      <c r="AI35" s="262">
        <f t="shared" ca="1" si="11"/>
        <v>0</v>
      </c>
      <c r="AJ35" s="262">
        <f t="shared" ca="1" si="11"/>
        <v>0</v>
      </c>
      <c r="AK35" s="262">
        <f t="shared" ca="1" si="11"/>
        <v>0</v>
      </c>
      <c r="AL35" s="262">
        <f t="shared" ca="1" si="11"/>
        <v>0</v>
      </c>
      <c r="AM35" s="262">
        <f t="shared" ca="1" si="11"/>
        <v>0</v>
      </c>
      <c r="AN35" s="262">
        <f t="shared" ca="1" si="11"/>
        <v>0</v>
      </c>
      <c r="AO35" s="262">
        <f t="shared" ca="1" si="7"/>
        <v>0</v>
      </c>
      <c r="AQ35" s="250" t="s">
        <v>505</v>
      </c>
    </row>
    <row r="36" spans="2:43" s="250" customFormat="1" ht="12" x14ac:dyDescent="0.4">
      <c r="B36" s="275">
        <v>2</v>
      </c>
      <c r="C36" s="273" t="s">
        <v>84</v>
      </c>
      <c r="D36" s="274" t="s">
        <v>548</v>
      </c>
      <c r="E36" s="254" t="s">
        <v>98</v>
      </c>
      <c r="F36" s="255"/>
      <c r="G36" s="255"/>
      <c r="H36" s="256">
        <f t="array" aca="1" ref="H36" ca="1">IFERROR(INDEX($O$2:$AO$2,SMALL(IF($O36:$AO36&gt;0,COLUMN($A$1:$S$1)),H$4)),"")</f>
        <v>46117</v>
      </c>
      <c r="I36" s="256">
        <f t="array" aca="1" ref="I36" ca="1">IFERROR(INDEX($O$2:$AO$2,SMALL(IF($O36:$AO36&gt;0,COLUMN($A$1:$S$1)),I$4)),"")</f>
        <v>46148</v>
      </c>
      <c r="J36" s="256" t="str">
        <f t="array" aca="1" ref="J36" ca="1">IFERROR(INDEX($O$2:$AO$2,SMALL(IF($O36:$AO36&gt;0,COLUMN($A$1:$S$1)),J$4)),"")</f>
        <v/>
      </c>
      <c r="K36" s="256" t="str">
        <f t="array" aca="1" ref="K36" ca="1">IFERROR(INDEX($O$2:$AO$2,SMALL(IF($O36:$AO36&gt;0,COLUMN($A$1:$S$1)),K$4)),"")</f>
        <v/>
      </c>
      <c r="L36" s="257"/>
      <c r="M36" s="656" t="str">
        <f t="shared" si="5"/>
        <v>Ja*2*</v>
      </c>
      <c r="N36" s="261">
        <f t="shared" ca="1" si="15"/>
        <v>2</v>
      </c>
      <c r="O36" s="262">
        <f t="shared" ca="1" si="12"/>
        <v>1</v>
      </c>
      <c r="P36" s="262">
        <f t="shared" ca="1" si="12"/>
        <v>0</v>
      </c>
      <c r="Q36" s="262">
        <f t="shared" ca="1" si="12"/>
        <v>0</v>
      </c>
      <c r="R36" s="262">
        <f t="shared" ca="1" si="12"/>
        <v>0</v>
      </c>
      <c r="S36" s="262">
        <f t="shared" ca="1" si="12"/>
        <v>0</v>
      </c>
      <c r="T36" s="262">
        <f t="shared" ca="1" si="12"/>
        <v>0</v>
      </c>
      <c r="U36" s="262">
        <f t="shared" ca="1" si="12"/>
        <v>0</v>
      </c>
      <c r="V36" s="262">
        <f t="shared" ca="1" si="12"/>
        <v>0</v>
      </c>
      <c r="W36" s="262">
        <f t="shared" ca="1" si="12"/>
        <v>1</v>
      </c>
      <c r="X36" s="262">
        <f t="shared" ca="1" si="12"/>
        <v>0</v>
      </c>
      <c r="Y36" s="262">
        <f t="shared" ca="1" si="12"/>
        <v>0</v>
      </c>
      <c r="Z36" s="262">
        <f t="shared" ca="1" si="12"/>
        <v>0</v>
      </c>
      <c r="AA36" s="262">
        <f t="shared" ca="1" si="12"/>
        <v>0</v>
      </c>
      <c r="AB36" s="262">
        <f t="shared" ca="1" si="12"/>
        <v>0</v>
      </c>
      <c r="AC36" s="262">
        <f t="shared" ca="1" si="12"/>
        <v>0</v>
      </c>
      <c r="AD36" s="262">
        <f t="shared" ca="1" si="12"/>
        <v>0</v>
      </c>
      <c r="AE36" s="262">
        <f t="shared" ca="1" si="11"/>
        <v>0</v>
      </c>
      <c r="AF36" s="262">
        <f t="shared" ca="1" si="11"/>
        <v>0</v>
      </c>
      <c r="AG36" s="262">
        <f t="shared" ca="1" si="11"/>
        <v>0</v>
      </c>
      <c r="AH36" s="262">
        <f t="shared" ca="1" si="11"/>
        <v>0</v>
      </c>
      <c r="AI36" s="262">
        <f t="shared" ca="1" si="11"/>
        <v>0</v>
      </c>
      <c r="AJ36" s="262">
        <f t="shared" ca="1" si="11"/>
        <v>0</v>
      </c>
      <c r="AK36" s="262">
        <f t="shared" ca="1" si="11"/>
        <v>0</v>
      </c>
      <c r="AL36" s="262">
        <f t="shared" ca="1" si="11"/>
        <v>0</v>
      </c>
      <c r="AM36" s="262">
        <f t="shared" ca="1" si="11"/>
        <v>0</v>
      </c>
      <c r="AN36" s="262">
        <f t="shared" ca="1" si="11"/>
        <v>0</v>
      </c>
      <c r="AO36" s="262">
        <f t="shared" ca="1" si="7"/>
        <v>0</v>
      </c>
      <c r="AQ36" s="250" t="s">
        <v>505</v>
      </c>
    </row>
    <row r="37" spans="2:43" s="250" customFormat="1" ht="12" x14ac:dyDescent="0.4">
      <c r="B37" s="275">
        <v>3</v>
      </c>
      <c r="C37" s="273" t="s">
        <v>85</v>
      </c>
      <c r="D37" s="274" t="s">
        <v>549</v>
      </c>
      <c r="E37" s="254" t="s">
        <v>98</v>
      </c>
      <c r="F37" s="255"/>
      <c r="G37" s="255"/>
      <c r="H37" s="256">
        <f t="array" aca="1" ref="H37" ca="1">IFERROR(INDEX($O$2:$AO$2,SMALL(IF($O37:$AO37&gt;0,COLUMN($A$1:$S$1)),H$4)),"")</f>
        <v>46141</v>
      </c>
      <c r="I37" s="256">
        <f t="array" aca="1" ref="I37" ca="1">IFERROR(INDEX($O$2:$AO$2,SMALL(IF($O37:$AO37&gt;0,COLUMN($A$1:$S$1)),I$4)),"")</f>
        <v>46148</v>
      </c>
      <c r="J37" s="256" t="str">
        <f t="array" aca="1" ref="J37" ca="1">IFERROR(INDEX($O$2:$AO$2,SMALL(IF($O37:$AO37&gt;0,COLUMN($A$1:$S$1)),J$4)),"")</f>
        <v/>
      </c>
      <c r="K37" s="256" t="str">
        <f t="array" aca="1" ref="K37" ca="1">IFERROR(INDEX($O$2:$AO$2,SMALL(IF($O37:$AO37&gt;0,COLUMN($A$1:$S$1)),K$4)),"")</f>
        <v/>
      </c>
      <c r="L37" s="257"/>
      <c r="M37" s="656" t="str">
        <f t="shared" si="5"/>
        <v>Ja*3*</v>
      </c>
      <c r="N37" s="261">
        <f t="shared" ca="1" si="15"/>
        <v>2</v>
      </c>
      <c r="O37" s="262">
        <f t="shared" ca="1" si="12"/>
        <v>0</v>
      </c>
      <c r="P37" s="262">
        <f t="shared" ca="1" si="12"/>
        <v>0</v>
      </c>
      <c r="Q37" s="262">
        <f t="shared" ca="1" si="12"/>
        <v>0</v>
      </c>
      <c r="R37" s="262">
        <f t="shared" ca="1" si="12"/>
        <v>0</v>
      </c>
      <c r="S37" s="262">
        <f t="shared" ca="1" si="12"/>
        <v>0</v>
      </c>
      <c r="T37" s="262">
        <f t="shared" ca="1" si="12"/>
        <v>0</v>
      </c>
      <c r="U37" s="262">
        <f t="shared" ca="1" si="12"/>
        <v>0</v>
      </c>
      <c r="V37" s="262">
        <f t="shared" ca="1" si="12"/>
        <v>1</v>
      </c>
      <c r="W37" s="262">
        <f t="shared" ca="1" si="12"/>
        <v>1</v>
      </c>
      <c r="X37" s="262">
        <f t="shared" ca="1" si="12"/>
        <v>0</v>
      </c>
      <c r="Y37" s="262">
        <f t="shared" ca="1" si="12"/>
        <v>0</v>
      </c>
      <c r="Z37" s="262">
        <f t="shared" ca="1" si="12"/>
        <v>0</v>
      </c>
      <c r="AA37" s="262">
        <f t="shared" ca="1" si="12"/>
        <v>0</v>
      </c>
      <c r="AB37" s="262">
        <f t="shared" ca="1" si="12"/>
        <v>0</v>
      </c>
      <c r="AC37" s="262">
        <f t="shared" ca="1" si="12"/>
        <v>0</v>
      </c>
      <c r="AD37" s="262">
        <f t="shared" ca="1" si="12"/>
        <v>0</v>
      </c>
      <c r="AE37" s="262">
        <f t="shared" ca="1" si="11"/>
        <v>0</v>
      </c>
      <c r="AF37" s="262">
        <f t="shared" ca="1" si="11"/>
        <v>0</v>
      </c>
      <c r="AG37" s="262">
        <f t="shared" ca="1" si="11"/>
        <v>0</v>
      </c>
      <c r="AH37" s="262">
        <f t="shared" ca="1" si="11"/>
        <v>0</v>
      </c>
      <c r="AI37" s="262">
        <f t="shared" ca="1" si="11"/>
        <v>0</v>
      </c>
      <c r="AJ37" s="262">
        <f t="shared" ca="1" si="11"/>
        <v>0</v>
      </c>
      <c r="AK37" s="262">
        <f t="shared" ca="1" si="11"/>
        <v>0</v>
      </c>
      <c r="AL37" s="262">
        <f t="shared" ca="1" si="11"/>
        <v>0</v>
      </c>
      <c r="AM37" s="262">
        <f t="shared" ca="1" si="11"/>
        <v>0</v>
      </c>
      <c r="AN37" s="262">
        <f t="shared" ca="1" si="11"/>
        <v>0</v>
      </c>
      <c r="AO37" s="262">
        <f t="shared" ca="1" si="7"/>
        <v>0</v>
      </c>
      <c r="AQ37" s="250" t="s">
        <v>505</v>
      </c>
    </row>
    <row r="38" spans="2:43" s="250" customFormat="1" ht="12" x14ac:dyDescent="0.4">
      <c r="B38" s="275">
        <v>4</v>
      </c>
      <c r="C38" s="273" t="s">
        <v>86</v>
      </c>
      <c r="D38" s="274" t="s">
        <v>223</v>
      </c>
      <c r="E38" s="254" t="s">
        <v>98</v>
      </c>
      <c r="F38" s="255"/>
      <c r="G38" s="255"/>
      <c r="H38" s="256">
        <f t="array" aca="1" ref="H38" ca="1">IFERROR(INDEX($O$2:$AO$2,SMALL(IF($O38:$AO38&gt;0,COLUMN($A$1:$S$1)),H$4)),"")</f>
        <v>46131</v>
      </c>
      <c r="I38" s="256">
        <f t="array" aca="1" ref="I38" ca="1">IFERROR(INDEX($O$2:$AO$2,SMALL(IF($O38:$AO38&gt;0,COLUMN($A$1:$S$1)),I$4)),"")</f>
        <v>46141</v>
      </c>
      <c r="J38" s="256" t="str">
        <f t="array" aca="1" ref="J38" ca="1">IFERROR(INDEX($O$2:$AO$2,SMALL(IF($O38:$AO38&gt;0,COLUMN($A$1:$S$1)),J$4)),"")</f>
        <v/>
      </c>
      <c r="K38" s="256" t="str">
        <f t="array" aca="1" ref="K38" ca="1">IFERROR(INDEX($O$2:$AO$2,SMALL(IF($O38:$AO38&gt;0,COLUMN($A$1:$S$1)),K$4)),"")</f>
        <v/>
      </c>
      <c r="L38" s="257"/>
      <c r="M38" s="656" t="str">
        <f t="shared" si="5"/>
        <v>Jb*1*</v>
      </c>
      <c r="N38" s="261">
        <f t="shared" ca="1" si="15"/>
        <v>2</v>
      </c>
      <c r="O38" s="262">
        <f t="shared" ca="1" si="12"/>
        <v>0</v>
      </c>
      <c r="P38" s="262">
        <f t="shared" ca="1" si="12"/>
        <v>0</v>
      </c>
      <c r="Q38" s="262">
        <f t="shared" ca="1" si="12"/>
        <v>0</v>
      </c>
      <c r="R38" s="262">
        <f t="shared" ca="1" si="12"/>
        <v>0</v>
      </c>
      <c r="S38" s="262">
        <f t="shared" ca="1" si="12"/>
        <v>1</v>
      </c>
      <c r="T38" s="262">
        <f t="shared" ca="1" si="12"/>
        <v>0</v>
      </c>
      <c r="U38" s="262">
        <f t="shared" ca="1" si="12"/>
        <v>0</v>
      </c>
      <c r="V38" s="262">
        <f t="shared" ca="1" si="12"/>
        <v>1</v>
      </c>
      <c r="W38" s="262">
        <f t="shared" ca="1" si="12"/>
        <v>0</v>
      </c>
      <c r="X38" s="262">
        <f t="shared" ca="1" si="12"/>
        <v>0</v>
      </c>
      <c r="Y38" s="262">
        <f t="shared" ca="1" si="12"/>
        <v>0</v>
      </c>
      <c r="Z38" s="262">
        <f t="shared" ca="1" si="12"/>
        <v>0</v>
      </c>
      <c r="AA38" s="262">
        <f t="shared" ca="1" si="12"/>
        <v>0</v>
      </c>
      <c r="AB38" s="262">
        <f t="shared" ca="1" si="12"/>
        <v>0</v>
      </c>
      <c r="AC38" s="262">
        <f t="shared" ca="1" si="12"/>
        <v>0</v>
      </c>
      <c r="AD38" s="262">
        <f t="shared" ref="AD38:AN53" ca="1" si="16">COUNTIF(INDIRECT(AD$3),$M38)</f>
        <v>0</v>
      </c>
      <c r="AE38" s="262">
        <f t="shared" ca="1" si="16"/>
        <v>0</v>
      </c>
      <c r="AF38" s="262">
        <f t="shared" ca="1" si="16"/>
        <v>0</v>
      </c>
      <c r="AG38" s="262">
        <f t="shared" ca="1" si="16"/>
        <v>0</v>
      </c>
      <c r="AH38" s="262">
        <f t="shared" ca="1" si="16"/>
        <v>0</v>
      </c>
      <c r="AI38" s="262">
        <f t="shared" ca="1" si="16"/>
        <v>0</v>
      </c>
      <c r="AJ38" s="262">
        <f t="shared" ca="1" si="16"/>
        <v>0</v>
      </c>
      <c r="AK38" s="262">
        <f t="shared" ca="1" si="16"/>
        <v>0</v>
      </c>
      <c r="AL38" s="262">
        <f t="shared" ca="1" si="16"/>
        <v>0</v>
      </c>
      <c r="AM38" s="262">
        <f t="shared" ca="1" si="16"/>
        <v>0</v>
      </c>
      <c r="AN38" s="262">
        <f t="shared" ca="1" si="16"/>
        <v>0</v>
      </c>
      <c r="AO38" s="262">
        <f t="shared" ca="1" si="7"/>
        <v>0</v>
      </c>
      <c r="AQ38" s="250" t="s">
        <v>505</v>
      </c>
    </row>
    <row r="39" spans="2:43" s="250" customFormat="1" ht="12" x14ac:dyDescent="0.4">
      <c r="B39" s="275">
        <v>5</v>
      </c>
      <c r="C39" s="273" t="s">
        <v>87</v>
      </c>
      <c r="D39" s="274" t="s">
        <v>550</v>
      </c>
      <c r="E39" s="254" t="s">
        <v>98</v>
      </c>
      <c r="F39" s="255"/>
      <c r="G39" s="255"/>
      <c r="H39" s="256">
        <f t="array" aca="1" ref="H39" ca="1">IFERROR(INDEX($O$2:$AO$2,SMALL(IF($O39:$AO39&gt;0,COLUMN($A$1:$S$1)),H$4)),"")</f>
        <v>46131</v>
      </c>
      <c r="I39" s="256">
        <f t="array" aca="1" ref="I39" ca="1">IFERROR(INDEX($O$2:$AO$2,SMALL(IF($O39:$AO39&gt;0,COLUMN($A$1:$S$1)),I$4)),"")</f>
        <v>46148</v>
      </c>
      <c r="J39" s="256" t="str">
        <f t="array" aca="1" ref="J39" ca="1">IFERROR(INDEX($O$2:$AO$2,SMALL(IF($O39:$AO39&gt;0,COLUMN($A$1:$S$1)),J$4)),"")</f>
        <v/>
      </c>
      <c r="K39" s="256" t="str">
        <f t="array" aca="1" ref="K39" ca="1">IFERROR(INDEX($O$2:$AO$2,SMALL(IF($O39:$AO39&gt;0,COLUMN($A$1:$S$1)),K$4)),"")</f>
        <v/>
      </c>
      <c r="L39" s="257"/>
      <c r="M39" s="656" t="str">
        <f t="shared" si="5"/>
        <v>Jb*2*</v>
      </c>
      <c r="N39" s="261">
        <f t="shared" ca="1" si="15"/>
        <v>2</v>
      </c>
      <c r="O39" s="262">
        <f t="shared" ref="O39:AD54" ca="1" si="17">COUNTIF(INDIRECT(O$3),$M39)</f>
        <v>0</v>
      </c>
      <c r="P39" s="262">
        <f t="shared" ca="1" si="17"/>
        <v>0</v>
      </c>
      <c r="Q39" s="262">
        <f t="shared" ca="1" si="17"/>
        <v>0</v>
      </c>
      <c r="R39" s="262">
        <f t="shared" ca="1" si="17"/>
        <v>0</v>
      </c>
      <c r="S39" s="262">
        <f t="shared" ca="1" si="17"/>
        <v>1</v>
      </c>
      <c r="T39" s="262">
        <f t="shared" ca="1" si="17"/>
        <v>0</v>
      </c>
      <c r="U39" s="262">
        <f t="shared" ca="1" si="17"/>
        <v>0</v>
      </c>
      <c r="V39" s="262">
        <f t="shared" ca="1" si="17"/>
        <v>0</v>
      </c>
      <c r="W39" s="262">
        <f t="shared" ca="1" si="17"/>
        <v>1</v>
      </c>
      <c r="X39" s="262">
        <f t="shared" ca="1" si="17"/>
        <v>0</v>
      </c>
      <c r="Y39" s="262">
        <f t="shared" ca="1" si="17"/>
        <v>0</v>
      </c>
      <c r="Z39" s="262">
        <f t="shared" ca="1" si="17"/>
        <v>0</v>
      </c>
      <c r="AA39" s="262">
        <f t="shared" ca="1" si="17"/>
        <v>0</v>
      </c>
      <c r="AB39" s="262">
        <f t="shared" ca="1" si="17"/>
        <v>0</v>
      </c>
      <c r="AC39" s="262">
        <f t="shared" ca="1" si="17"/>
        <v>0</v>
      </c>
      <c r="AD39" s="262">
        <f t="shared" ca="1" si="17"/>
        <v>0</v>
      </c>
      <c r="AE39" s="262">
        <f t="shared" ca="1" si="16"/>
        <v>0</v>
      </c>
      <c r="AF39" s="262">
        <f t="shared" ca="1" si="16"/>
        <v>0</v>
      </c>
      <c r="AG39" s="262">
        <f t="shared" ca="1" si="16"/>
        <v>0</v>
      </c>
      <c r="AH39" s="262">
        <f t="shared" ca="1" si="16"/>
        <v>0</v>
      </c>
      <c r="AI39" s="262">
        <f t="shared" ca="1" si="16"/>
        <v>0</v>
      </c>
      <c r="AJ39" s="262">
        <f t="shared" ca="1" si="16"/>
        <v>0</v>
      </c>
      <c r="AK39" s="262">
        <f t="shared" ca="1" si="16"/>
        <v>0</v>
      </c>
      <c r="AL39" s="262">
        <f t="shared" ca="1" si="16"/>
        <v>0</v>
      </c>
      <c r="AM39" s="262">
        <f t="shared" ca="1" si="16"/>
        <v>0</v>
      </c>
      <c r="AN39" s="262">
        <f t="shared" ca="1" si="16"/>
        <v>0</v>
      </c>
      <c r="AO39" s="262">
        <f t="shared" ca="1" si="7"/>
        <v>0</v>
      </c>
      <c r="AQ39" s="250" t="s">
        <v>505</v>
      </c>
    </row>
    <row r="40" spans="2:43" s="250" customFormat="1" ht="12" x14ac:dyDescent="0.4">
      <c r="B40" s="275">
        <v>6</v>
      </c>
      <c r="C40" s="273" t="s">
        <v>88</v>
      </c>
      <c r="D40" s="274" t="s">
        <v>551</v>
      </c>
      <c r="E40" s="254" t="s">
        <v>98</v>
      </c>
      <c r="F40" s="255"/>
      <c r="G40" s="255"/>
      <c r="H40" s="256">
        <f t="array" aca="1" ref="H40" ca="1">IFERROR(INDEX($O$2:$AO$2,SMALL(IF($O40:$AO40&gt;0,COLUMN($A$1:$S$1)),H$4)),"")</f>
        <v>46141</v>
      </c>
      <c r="I40" s="256">
        <f t="array" aca="1" ref="I40" ca="1">IFERROR(INDEX($O$2:$AO$2,SMALL(IF($O40:$AO40&gt;0,COLUMN($A$1:$S$1)),I$4)),"")</f>
        <v>46148</v>
      </c>
      <c r="J40" s="256" t="str">
        <f t="array" aca="1" ref="J40" ca="1">IFERROR(INDEX($O$2:$AO$2,SMALL(IF($O40:$AO40&gt;0,COLUMN($A$1:$S$1)),J$4)),"")</f>
        <v/>
      </c>
      <c r="K40" s="256" t="str">
        <f t="array" aca="1" ref="K40" ca="1">IFERROR(INDEX($O$2:$AO$2,SMALL(IF($O40:$AO40&gt;0,COLUMN($A$1:$S$1)),K$4)),"")</f>
        <v/>
      </c>
      <c r="L40" s="257"/>
      <c r="M40" s="656" t="str">
        <f t="shared" si="5"/>
        <v>Jb*3*</v>
      </c>
      <c r="N40" s="261">
        <f t="shared" ca="1" si="15"/>
        <v>2</v>
      </c>
      <c r="O40" s="262">
        <f t="shared" ca="1" si="17"/>
        <v>0</v>
      </c>
      <c r="P40" s="262">
        <f t="shared" ca="1" si="17"/>
        <v>0</v>
      </c>
      <c r="Q40" s="262">
        <f t="shared" ca="1" si="17"/>
        <v>0</v>
      </c>
      <c r="R40" s="262">
        <f t="shared" ca="1" si="17"/>
        <v>0</v>
      </c>
      <c r="S40" s="262">
        <f t="shared" ca="1" si="17"/>
        <v>0</v>
      </c>
      <c r="T40" s="262">
        <f t="shared" ca="1" si="17"/>
        <v>0</v>
      </c>
      <c r="U40" s="262">
        <f t="shared" ca="1" si="17"/>
        <v>0</v>
      </c>
      <c r="V40" s="262">
        <f t="shared" ca="1" si="17"/>
        <v>1</v>
      </c>
      <c r="W40" s="262">
        <f t="shared" ca="1" si="17"/>
        <v>1</v>
      </c>
      <c r="X40" s="262">
        <f t="shared" ca="1" si="17"/>
        <v>0</v>
      </c>
      <c r="Y40" s="262">
        <f t="shared" ca="1" si="17"/>
        <v>0</v>
      </c>
      <c r="Z40" s="262">
        <f t="shared" ca="1" si="17"/>
        <v>0</v>
      </c>
      <c r="AA40" s="262">
        <f t="shared" ca="1" si="17"/>
        <v>0</v>
      </c>
      <c r="AB40" s="262">
        <f t="shared" ca="1" si="17"/>
        <v>0</v>
      </c>
      <c r="AC40" s="262">
        <f t="shared" ca="1" si="17"/>
        <v>0</v>
      </c>
      <c r="AD40" s="262">
        <f t="shared" ca="1" si="17"/>
        <v>0</v>
      </c>
      <c r="AE40" s="262">
        <f t="shared" ca="1" si="16"/>
        <v>0</v>
      </c>
      <c r="AF40" s="262">
        <f t="shared" ca="1" si="16"/>
        <v>0</v>
      </c>
      <c r="AG40" s="262">
        <f t="shared" ca="1" si="16"/>
        <v>0</v>
      </c>
      <c r="AH40" s="262">
        <f t="shared" ca="1" si="16"/>
        <v>0</v>
      </c>
      <c r="AI40" s="262">
        <f t="shared" ca="1" si="16"/>
        <v>0</v>
      </c>
      <c r="AJ40" s="262">
        <f t="shared" ca="1" si="16"/>
        <v>0</v>
      </c>
      <c r="AK40" s="262">
        <f t="shared" ca="1" si="16"/>
        <v>0</v>
      </c>
      <c r="AL40" s="262">
        <f t="shared" ca="1" si="16"/>
        <v>0</v>
      </c>
      <c r="AM40" s="262">
        <f t="shared" ca="1" si="16"/>
        <v>0</v>
      </c>
      <c r="AN40" s="262">
        <f t="shared" ca="1" si="16"/>
        <v>0</v>
      </c>
      <c r="AO40" s="262">
        <f t="shared" ca="1" si="7"/>
        <v>0</v>
      </c>
      <c r="AQ40" s="250" t="s">
        <v>505</v>
      </c>
    </row>
    <row r="41" spans="2:43" s="250" customFormat="1" ht="12" x14ac:dyDescent="0.4">
      <c r="B41" s="276" t="s">
        <v>67</v>
      </c>
      <c r="C41" s="277" t="s">
        <v>89</v>
      </c>
      <c r="D41" s="278" t="s">
        <v>225</v>
      </c>
      <c r="E41" s="254" t="s">
        <v>99</v>
      </c>
      <c r="F41" s="255"/>
      <c r="G41" s="255"/>
      <c r="H41" s="256">
        <f t="array" aca="1" ref="H41" ca="1">IFERROR(INDEX($O$2:$AO$2,SMALL(IF($O41:$AO41&gt;0,COLUMN($A$1:$S$1)),H$4)),"")</f>
        <v>46117</v>
      </c>
      <c r="I41" s="256">
        <f t="array" aca="1" ref="I41" ca="1">IFERROR(INDEX($O$2:$AO$2,SMALL(IF($O41:$AO41&gt;0,COLUMN($A$1:$S$1)),I$4)),"")</f>
        <v>46148</v>
      </c>
      <c r="J41" s="256">
        <f t="array" aca="1" ref="J41" ca="1">IFERROR(INDEX($O$2:$AO$2,SMALL(IF($O41:$AO41&gt;0,COLUMN($A$1:$S$1)),J$4)),"")</f>
        <v>46159</v>
      </c>
      <c r="K41" s="256" t="str">
        <f t="array" aca="1" ref="K41" ca="1">IFERROR(INDEX($O$2:$AO$2,SMALL(IF($O41:$AO41&gt;0,COLUMN($A$1:$S$1)),K$4)),"")</f>
        <v/>
      </c>
      <c r="L41" s="257"/>
      <c r="M41" s="657" t="str">
        <f t="shared" si="5"/>
        <v>Sa*1*</v>
      </c>
      <c r="N41" s="261">
        <f ca="1">SUM(O41:AO41)</f>
        <v>3</v>
      </c>
      <c r="O41" s="262">
        <f t="shared" ca="1" si="17"/>
        <v>1</v>
      </c>
      <c r="P41" s="262">
        <f t="shared" ca="1" si="17"/>
        <v>0</v>
      </c>
      <c r="Q41" s="262">
        <f t="shared" ca="1" si="17"/>
        <v>0</v>
      </c>
      <c r="R41" s="262">
        <f t="shared" ca="1" si="17"/>
        <v>0</v>
      </c>
      <c r="S41" s="262">
        <f t="shared" ca="1" si="17"/>
        <v>0</v>
      </c>
      <c r="T41" s="262">
        <f t="shared" ca="1" si="17"/>
        <v>0</v>
      </c>
      <c r="U41" s="262">
        <f t="shared" ca="1" si="17"/>
        <v>0</v>
      </c>
      <c r="V41" s="262">
        <f t="shared" ca="1" si="17"/>
        <v>0</v>
      </c>
      <c r="W41" s="262">
        <f t="shared" ca="1" si="17"/>
        <v>1</v>
      </c>
      <c r="X41" s="262">
        <f t="shared" ca="1" si="17"/>
        <v>0</v>
      </c>
      <c r="Y41" s="262">
        <f t="shared" ca="1" si="17"/>
        <v>0</v>
      </c>
      <c r="Z41" s="262">
        <f t="shared" ca="1" si="17"/>
        <v>0</v>
      </c>
      <c r="AA41" s="262">
        <f t="shared" ca="1" si="17"/>
        <v>1</v>
      </c>
      <c r="AB41" s="262">
        <f t="shared" ca="1" si="17"/>
        <v>0</v>
      </c>
      <c r="AC41" s="262">
        <f t="shared" ca="1" si="17"/>
        <v>0</v>
      </c>
      <c r="AD41" s="262">
        <f t="shared" ca="1" si="17"/>
        <v>0</v>
      </c>
      <c r="AE41" s="262">
        <f t="shared" ca="1" si="16"/>
        <v>0</v>
      </c>
      <c r="AF41" s="262">
        <f t="shared" ca="1" si="16"/>
        <v>0</v>
      </c>
      <c r="AG41" s="262">
        <f t="shared" ca="1" si="16"/>
        <v>0</v>
      </c>
      <c r="AH41" s="262">
        <f t="shared" ca="1" si="16"/>
        <v>0</v>
      </c>
      <c r="AI41" s="262">
        <f t="shared" ca="1" si="16"/>
        <v>0</v>
      </c>
      <c r="AJ41" s="262">
        <f t="shared" ca="1" si="16"/>
        <v>0</v>
      </c>
      <c r="AK41" s="262">
        <f t="shared" ca="1" si="16"/>
        <v>0</v>
      </c>
      <c r="AL41" s="262">
        <f t="shared" ca="1" si="16"/>
        <v>0</v>
      </c>
      <c r="AM41" s="262">
        <f t="shared" ca="1" si="16"/>
        <v>0</v>
      </c>
      <c r="AN41" s="262">
        <f t="shared" ca="1" si="16"/>
        <v>0</v>
      </c>
      <c r="AO41" s="262">
        <f t="shared" ca="1" si="7"/>
        <v>0</v>
      </c>
      <c r="AQ41" s="250" t="s">
        <v>505</v>
      </c>
    </row>
    <row r="42" spans="2:43" s="250" customFormat="1" ht="12" x14ac:dyDescent="0.4">
      <c r="B42" s="279">
        <v>2</v>
      </c>
      <c r="C42" s="277" t="s">
        <v>90</v>
      </c>
      <c r="D42" s="278" t="s">
        <v>552</v>
      </c>
      <c r="E42" s="254" t="s">
        <v>99</v>
      </c>
      <c r="F42" s="255"/>
      <c r="G42" s="255"/>
      <c r="H42" s="256">
        <f t="array" aca="1" ref="H42" ca="1">IFERROR(INDEX($O$2:$AO$2,SMALL(IF($O42:$AO42&gt;0,COLUMN($A$1:$S$1)),H$4)),"")</f>
        <v>46117</v>
      </c>
      <c r="I42" s="256">
        <f t="array" aca="1" ref="I42" ca="1">IFERROR(INDEX($O$2:$AO$2,SMALL(IF($O42:$AO42&gt;0,COLUMN($A$1:$S$1)),I$4)),"")</f>
        <v>46148</v>
      </c>
      <c r="J42" s="256">
        <f t="array" aca="1" ref="J42" ca="1">IFERROR(INDEX($O$2:$AO$2,SMALL(IF($O42:$AO42&gt;0,COLUMN($A$1:$S$1)),J$4)),"")</f>
        <v>46159</v>
      </c>
      <c r="K42" s="256" t="str">
        <f t="array" aca="1" ref="K42" ca="1">IFERROR(INDEX($O$2:$AO$2,SMALL(IF($O42:$AO42&gt;0,COLUMN($A$1:$S$1)),K$4)),"")</f>
        <v/>
      </c>
      <c r="L42" s="257"/>
      <c r="M42" s="657" t="str">
        <f t="shared" si="5"/>
        <v>Sa*2*</v>
      </c>
      <c r="N42" s="261">
        <f ca="1">SUM(O42:AO42)</f>
        <v>3</v>
      </c>
      <c r="O42" s="262">
        <f t="shared" ca="1" si="17"/>
        <v>1</v>
      </c>
      <c r="P42" s="262">
        <f t="shared" ca="1" si="17"/>
        <v>0</v>
      </c>
      <c r="Q42" s="262">
        <f t="shared" ca="1" si="17"/>
        <v>0</v>
      </c>
      <c r="R42" s="262">
        <f t="shared" ca="1" si="17"/>
        <v>0</v>
      </c>
      <c r="S42" s="262">
        <f t="shared" ca="1" si="17"/>
        <v>0</v>
      </c>
      <c r="T42" s="262">
        <f t="shared" ca="1" si="17"/>
        <v>0</v>
      </c>
      <c r="U42" s="262">
        <f t="shared" ca="1" si="17"/>
        <v>0</v>
      </c>
      <c r="V42" s="262">
        <f t="shared" ca="1" si="17"/>
        <v>0</v>
      </c>
      <c r="W42" s="262">
        <f t="shared" ca="1" si="17"/>
        <v>1</v>
      </c>
      <c r="X42" s="262">
        <f t="shared" ca="1" si="17"/>
        <v>0</v>
      </c>
      <c r="Y42" s="262">
        <f t="shared" ca="1" si="17"/>
        <v>0</v>
      </c>
      <c r="Z42" s="262">
        <f t="shared" ca="1" si="17"/>
        <v>0</v>
      </c>
      <c r="AA42" s="262">
        <f t="shared" ca="1" si="17"/>
        <v>1</v>
      </c>
      <c r="AB42" s="262">
        <f t="shared" ca="1" si="17"/>
        <v>0</v>
      </c>
      <c r="AC42" s="262">
        <f t="shared" ca="1" si="17"/>
        <v>0</v>
      </c>
      <c r="AD42" s="262">
        <f t="shared" ca="1" si="17"/>
        <v>0</v>
      </c>
      <c r="AE42" s="262">
        <f t="shared" ca="1" si="16"/>
        <v>0</v>
      </c>
      <c r="AF42" s="262">
        <f t="shared" ca="1" si="16"/>
        <v>0</v>
      </c>
      <c r="AG42" s="262">
        <f t="shared" ca="1" si="16"/>
        <v>0</v>
      </c>
      <c r="AH42" s="262">
        <f t="shared" ca="1" si="16"/>
        <v>0</v>
      </c>
      <c r="AI42" s="262">
        <f t="shared" ca="1" si="16"/>
        <v>0</v>
      </c>
      <c r="AJ42" s="262">
        <f t="shared" ca="1" si="16"/>
        <v>0</v>
      </c>
      <c r="AK42" s="262">
        <f t="shared" ca="1" si="16"/>
        <v>0</v>
      </c>
      <c r="AL42" s="262">
        <f t="shared" ca="1" si="16"/>
        <v>0</v>
      </c>
      <c r="AM42" s="262">
        <f t="shared" ca="1" si="16"/>
        <v>0</v>
      </c>
      <c r="AN42" s="262">
        <f t="shared" ca="1" si="16"/>
        <v>0</v>
      </c>
      <c r="AO42" s="262">
        <f t="shared" ca="1" si="7"/>
        <v>0</v>
      </c>
      <c r="AQ42" s="250" t="s">
        <v>505</v>
      </c>
    </row>
    <row r="43" spans="2:43" s="250" customFormat="1" ht="12" x14ac:dyDescent="0.4">
      <c r="B43" s="279">
        <v>3</v>
      </c>
      <c r="C43" s="277" t="s">
        <v>91</v>
      </c>
      <c r="D43" s="278" t="s">
        <v>553</v>
      </c>
      <c r="E43" s="254" t="s">
        <v>99</v>
      </c>
      <c r="F43" s="255"/>
      <c r="G43" s="255"/>
      <c r="H43" s="256">
        <f t="array" aca="1" ref="H43" ca="1">IFERROR(INDEX($O$2:$AO$2,SMALL(IF($O43:$AO43&gt;0,COLUMN($A$1:$S$1)),H$4)),"")</f>
        <v>46141</v>
      </c>
      <c r="I43" s="256">
        <f t="array" aca="1" ref="I43" ca="1">IFERROR(INDEX($O$2:$AO$2,SMALL(IF($O43:$AO43&gt;0,COLUMN($A$1:$S$1)),I$4)),"")</f>
        <v>46148</v>
      </c>
      <c r="J43" s="256">
        <f t="array" aca="1" ref="J43" ca="1">IFERROR(INDEX($O$2:$AO$2,SMALL(IF($O43:$AO43&gt;0,COLUMN($A$1:$S$1)),J$4)),"")</f>
        <v>46159</v>
      </c>
      <c r="K43" s="256" t="str">
        <f t="array" aca="1" ref="K43" ca="1">IFERROR(INDEX($O$2:$AO$2,SMALL(IF($O43:$AO43&gt;0,COLUMN($A$1:$S$1)),K$4)),"")</f>
        <v/>
      </c>
      <c r="L43" s="257"/>
      <c r="M43" s="657" t="str">
        <f t="shared" si="5"/>
        <v>Sa*3*</v>
      </c>
      <c r="N43" s="261">
        <f ca="1">SUM(O43:AO43)</f>
        <v>3</v>
      </c>
      <c r="O43" s="262">
        <f t="shared" ca="1" si="17"/>
        <v>0</v>
      </c>
      <c r="P43" s="262">
        <f t="shared" ca="1" si="17"/>
        <v>0</v>
      </c>
      <c r="Q43" s="262">
        <f t="shared" ca="1" si="17"/>
        <v>0</v>
      </c>
      <c r="R43" s="262">
        <f t="shared" ca="1" si="17"/>
        <v>0</v>
      </c>
      <c r="S43" s="262">
        <f t="shared" ca="1" si="17"/>
        <v>0</v>
      </c>
      <c r="T43" s="262">
        <f t="shared" ca="1" si="17"/>
        <v>0</v>
      </c>
      <c r="U43" s="262">
        <f t="shared" ca="1" si="17"/>
        <v>0</v>
      </c>
      <c r="V43" s="262">
        <f t="shared" ca="1" si="17"/>
        <v>1</v>
      </c>
      <c r="W43" s="262">
        <f t="shared" ca="1" si="17"/>
        <v>1</v>
      </c>
      <c r="X43" s="262">
        <f t="shared" ca="1" si="17"/>
        <v>0</v>
      </c>
      <c r="Y43" s="262">
        <f t="shared" ca="1" si="17"/>
        <v>0</v>
      </c>
      <c r="Z43" s="262">
        <f t="shared" ca="1" si="17"/>
        <v>0</v>
      </c>
      <c r="AA43" s="262">
        <f t="shared" ca="1" si="17"/>
        <v>1</v>
      </c>
      <c r="AB43" s="262">
        <f t="shared" ca="1" si="17"/>
        <v>0</v>
      </c>
      <c r="AC43" s="262">
        <f t="shared" ca="1" si="17"/>
        <v>0</v>
      </c>
      <c r="AD43" s="262">
        <f t="shared" ca="1" si="17"/>
        <v>0</v>
      </c>
      <c r="AE43" s="262">
        <f t="shared" ca="1" si="16"/>
        <v>0</v>
      </c>
      <c r="AF43" s="262">
        <f t="shared" ca="1" si="16"/>
        <v>0</v>
      </c>
      <c r="AG43" s="262">
        <f t="shared" ca="1" si="16"/>
        <v>0</v>
      </c>
      <c r="AH43" s="262">
        <f t="shared" ca="1" si="16"/>
        <v>0</v>
      </c>
      <c r="AI43" s="262">
        <f t="shared" ca="1" si="16"/>
        <v>0</v>
      </c>
      <c r="AJ43" s="262">
        <f t="shared" ca="1" si="16"/>
        <v>0</v>
      </c>
      <c r="AK43" s="262">
        <f t="shared" ca="1" si="16"/>
        <v>0</v>
      </c>
      <c r="AL43" s="262">
        <f t="shared" ca="1" si="16"/>
        <v>0</v>
      </c>
      <c r="AM43" s="262">
        <f t="shared" ca="1" si="16"/>
        <v>0</v>
      </c>
      <c r="AN43" s="262">
        <f t="shared" ca="1" si="16"/>
        <v>0</v>
      </c>
      <c r="AO43" s="262">
        <f t="shared" ca="1" si="7"/>
        <v>0</v>
      </c>
      <c r="AQ43" s="250" t="s">
        <v>505</v>
      </c>
    </row>
    <row r="44" spans="2:43" s="250" customFormat="1" ht="12" x14ac:dyDescent="0.4">
      <c r="B44" s="279">
        <v>4</v>
      </c>
      <c r="C44" s="277" t="s">
        <v>92</v>
      </c>
      <c r="D44" s="278" t="s">
        <v>554</v>
      </c>
      <c r="E44" s="254" t="s">
        <v>99</v>
      </c>
      <c r="F44" s="255"/>
      <c r="G44" s="255"/>
      <c r="H44" s="256">
        <f t="array" aca="1" ref="H44" ca="1">IFERROR(INDEX($O$2:$AO$2,SMALL(IF($O44:$AO44&gt;0,COLUMN($A$1:$S$1)),H$4)),"")</f>
        <v>46141</v>
      </c>
      <c r="I44" s="256">
        <f t="array" aca="1" ref="I44" ca="1">IFERROR(INDEX($O$2:$AO$2,SMALL(IF($O44:$AO44&gt;0,COLUMN($A$1:$S$1)),I$4)),"")</f>
        <v>46148</v>
      </c>
      <c r="J44" s="256">
        <f t="array" aca="1" ref="J44" ca="1">IFERROR(INDEX($O$2:$AO$2,SMALL(IF($O44:$AO44&gt;0,COLUMN($A$1:$S$1)),J$4)),"")</f>
        <v>46159</v>
      </c>
      <c r="K44" s="256" t="str">
        <f t="array" aca="1" ref="K44" ca="1">IFERROR(INDEX($O$2:$AO$2,SMALL(IF($O44:$AO44&gt;0,COLUMN($A$1:$S$1)),K$4)),"")</f>
        <v/>
      </c>
      <c r="L44" s="257"/>
      <c r="M44" s="657" t="str">
        <f t="shared" si="5"/>
        <v>Sa*4*</v>
      </c>
      <c r="N44" s="261">
        <f ca="1">SUM(O44:AO44)</f>
        <v>3</v>
      </c>
      <c r="O44" s="262">
        <f t="shared" ca="1" si="17"/>
        <v>0</v>
      </c>
      <c r="P44" s="262">
        <f t="shared" ca="1" si="17"/>
        <v>0</v>
      </c>
      <c r="Q44" s="262">
        <f t="shared" ca="1" si="17"/>
        <v>0</v>
      </c>
      <c r="R44" s="262">
        <f t="shared" ca="1" si="17"/>
        <v>0</v>
      </c>
      <c r="S44" s="262">
        <f t="shared" ca="1" si="17"/>
        <v>0</v>
      </c>
      <c r="T44" s="262">
        <f t="shared" ca="1" si="17"/>
        <v>0</v>
      </c>
      <c r="U44" s="262">
        <f t="shared" ca="1" si="17"/>
        <v>0</v>
      </c>
      <c r="V44" s="262">
        <f t="shared" ca="1" si="17"/>
        <v>1</v>
      </c>
      <c r="W44" s="262">
        <f t="shared" ca="1" si="17"/>
        <v>1</v>
      </c>
      <c r="X44" s="262">
        <f t="shared" ca="1" si="17"/>
        <v>0</v>
      </c>
      <c r="Y44" s="262">
        <f t="shared" ca="1" si="17"/>
        <v>0</v>
      </c>
      <c r="Z44" s="262">
        <f t="shared" ca="1" si="17"/>
        <v>0</v>
      </c>
      <c r="AA44" s="262">
        <f t="shared" ca="1" si="17"/>
        <v>1</v>
      </c>
      <c r="AB44" s="262">
        <f t="shared" ca="1" si="17"/>
        <v>0</v>
      </c>
      <c r="AC44" s="262">
        <f t="shared" ca="1" si="17"/>
        <v>0</v>
      </c>
      <c r="AD44" s="262">
        <f t="shared" ca="1" si="17"/>
        <v>0</v>
      </c>
      <c r="AE44" s="262">
        <f t="shared" ca="1" si="16"/>
        <v>0</v>
      </c>
      <c r="AF44" s="262">
        <f t="shared" ca="1" si="16"/>
        <v>0</v>
      </c>
      <c r="AG44" s="262">
        <f t="shared" ca="1" si="16"/>
        <v>0</v>
      </c>
      <c r="AH44" s="262">
        <f t="shared" ca="1" si="16"/>
        <v>0</v>
      </c>
      <c r="AI44" s="262">
        <f t="shared" ca="1" si="16"/>
        <v>0</v>
      </c>
      <c r="AJ44" s="262">
        <f t="shared" ca="1" si="16"/>
        <v>0</v>
      </c>
      <c r="AK44" s="262">
        <f t="shared" ca="1" si="16"/>
        <v>0</v>
      </c>
      <c r="AL44" s="262">
        <f t="shared" ca="1" si="16"/>
        <v>0</v>
      </c>
      <c r="AM44" s="262">
        <f t="shared" ca="1" si="16"/>
        <v>0</v>
      </c>
      <c r="AN44" s="262">
        <f t="shared" ca="1" si="16"/>
        <v>0</v>
      </c>
      <c r="AO44" s="262">
        <f t="shared" ca="1" si="7"/>
        <v>0</v>
      </c>
      <c r="AQ44" s="250" t="s">
        <v>505</v>
      </c>
    </row>
    <row r="45" spans="2:43" s="250" customFormat="1" ht="12" x14ac:dyDescent="0.4">
      <c r="B45" s="279">
        <v>5</v>
      </c>
      <c r="C45" s="277" t="s">
        <v>93</v>
      </c>
      <c r="D45" s="278" t="s">
        <v>222</v>
      </c>
      <c r="E45" s="254" t="s">
        <v>99</v>
      </c>
      <c r="F45" s="255"/>
      <c r="G45" s="255"/>
      <c r="H45" s="256">
        <f t="array" aca="1" ref="H45" ca="1">IFERROR(INDEX($O$2:$AO$2,SMALL(IF($O45:$AO45&gt;0,COLUMN($A$1:$S$1)),H$4)),"")</f>
        <v>46141</v>
      </c>
      <c r="I45" s="256">
        <f t="array" aca="1" ref="I45" ca="1">IFERROR(INDEX($O$2:$AO$2,SMALL(IF($O45:$AO45&gt;0,COLUMN($A$1:$S$1)),I$4)),"")</f>
        <v>46148</v>
      </c>
      <c r="J45" s="256" t="str">
        <f t="array" aca="1" ref="J45" ca="1">IFERROR(INDEX($O$2:$AO$2,SMALL(IF($O45:$AO45&gt;0,COLUMN($A$1:$S$1)),J$4)),"")</f>
        <v/>
      </c>
      <c r="K45" s="256" t="str">
        <f t="array" aca="1" ref="K45" ca="1">IFERROR(INDEX($O$2:$AO$2,SMALL(IF($O45:$AO45&gt;0,COLUMN($A$1:$S$1)),K$4)),"")</f>
        <v/>
      </c>
      <c r="L45" s="257"/>
      <c r="M45" s="657" t="str">
        <f>LEFT($C45,2)&amp;"*"&amp;MID($C45,3,1)&amp;"*"</f>
        <v>Sb*1*</v>
      </c>
      <c r="N45" s="261">
        <f t="shared" ref="N45" ca="1" si="18">SUM(O45:AO45)</f>
        <v>2</v>
      </c>
      <c r="O45" s="262">
        <f t="shared" ca="1" si="17"/>
        <v>0</v>
      </c>
      <c r="P45" s="262">
        <f t="shared" ca="1" si="17"/>
        <v>0</v>
      </c>
      <c r="Q45" s="262">
        <f t="shared" ca="1" si="17"/>
        <v>0</v>
      </c>
      <c r="R45" s="262">
        <f t="shared" ca="1" si="17"/>
        <v>0</v>
      </c>
      <c r="S45" s="262">
        <f t="shared" ca="1" si="17"/>
        <v>0</v>
      </c>
      <c r="T45" s="262">
        <f t="shared" ca="1" si="17"/>
        <v>0</v>
      </c>
      <c r="U45" s="262">
        <f t="shared" ca="1" si="17"/>
        <v>0</v>
      </c>
      <c r="V45" s="262">
        <f t="shared" ca="1" si="17"/>
        <v>1</v>
      </c>
      <c r="W45" s="262">
        <f t="shared" ca="1" si="17"/>
        <v>1</v>
      </c>
      <c r="X45" s="262">
        <f t="shared" ca="1" si="17"/>
        <v>0</v>
      </c>
      <c r="Y45" s="262">
        <f t="shared" ca="1" si="17"/>
        <v>0</v>
      </c>
      <c r="Z45" s="262">
        <f t="shared" ca="1" si="17"/>
        <v>0</v>
      </c>
      <c r="AA45" s="262">
        <f t="shared" ca="1" si="17"/>
        <v>0</v>
      </c>
      <c r="AB45" s="262">
        <f t="shared" ca="1" si="17"/>
        <v>0</v>
      </c>
      <c r="AC45" s="262">
        <f t="shared" ca="1" si="17"/>
        <v>0</v>
      </c>
      <c r="AD45" s="262">
        <f t="shared" ca="1" si="17"/>
        <v>0</v>
      </c>
      <c r="AE45" s="262">
        <f t="shared" ca="1" si="16"/>
        <v>0</v>
      </c>
      <c r="AF45" s="262">
        <f t="shared" ca="1" si="16"/>
        <v>0</v>
      </c>
      <c r="AG45" s="262">
        <f t="shared" ca="1" si="16"/>
        <v>0</v>
      </c>
      <c r="AH45" s="262">
        <f t="shared" ca="1" si="16"/>
        <v>0</v>
      </c>
      <c r="AI45" s="262">
        <f t="shared" ca="1" si="16"/>
        <v>0</v>
      </c>
      <c r="AJ45" s="262">
        <f t="shared" ca="1" si="16"/>
        <v>0</v>
      </c>
      <c r="AK45" s="262">
        <f t="shared" ca="1" si="16"/>
        <v>0</v>
      </c>
      <c r="AL45" s="262">
        <f t="shared" ca="1" si="16"/>
        <v>0</v>
      </c>
      <c r="AM45" s="262">
        <f t="shared" ca="1" si="16"/>
        <v>0</v>
      </c>
      <c r="AN45" s="262">
        <f t="shared" ca="1" si="16"/>
        <v>0</v>
      </c>
      <c r="AO45" s="262">
        <f t="shared" ca="1" si="7"/>
        <v>0</v>
      </c>
      <c r="AQ45" s="250" t="s">
        <v>505</v>
      </c>
    </row>
    <row r="46" spans="2:43" s="250" customFormat="1" ht="12" x14ac:dyDescent="0.4">
      <c r="B46" s="279">
        <v>6</v>
      </c>
      <c r="C46" s="277" t="s">
        <v>94</v>
      </c>
      <c r="D46" s="278" t="s">
        <v>226</v>
      </c>
      <c r="E46" s="254" t="s">
        <v>99</v>
      </c>
      <c r="F46" s="255"/>
      <c r="G46" s="255"/>
      <c r="H46" s="256">
        <f t="array" aca="1" ref="H46" ca="1">IFERROR(INDEX($O$2:$AO$2,SMALL(IF($O46:$AO46&gt;0,COLUMN($A$1:$S$1)),H$4)),"")</f>
        <v>46141</v>
      </c>
      <c r="I46" s="256">
        <f t="array" aca="1" ref="I46" ca="1">IFERROR(INDEX($O$2:$AO$2,SMALL(IF($O46:$AO46&gt;0,COLUMN($A$1:$S$1)),I$4)),"")</f>
        <v>46159</v>
      </c>
      <c r="J46" s="256" t="str">
        <f t="array" aca="1" ref="J46" ca="1">IFERROR(INDEX($O$2:$AO$2,SMALL(IF($O46:$AO46&gt;0,COLUMN($A$1:$S$1)),J$4)),"")</f>
        <v/>
      </c>
      <c r="K46" s="256" t="str">
        <f t="array" aca="1" ref="K46" ca="1">IFERROR(INDEX($O$2:$AO$2,SMALL(IF($O46:$AO46&gt;0,COLUMN($A$1:$S$1)),K$4)),"")</f>
        <v/>
      </c>
      <c r="L46" s="257"/>
      <c r="M46" s="657" t="str">
        <f t="shared" si="5"/>
        <v>Sb*2*</v>
      </c>
      <c r="N46" s="261">
        <f ca="1">SUM(O46:AO46)</f>
        <v>2</v>
      </c>
      <c r="O46" s="262">
        <f t="shared" ca="1" si="17"/>
        <v>0</v>
      </c>
      <c r="P46" s="262">
        <f t="shared" ca="1" si="17"/>
        <v>0</v>
      </c>
      <c r="Q46" s="262">
        <f t="shared" ca="1" si="17"/>
        <v>0</v>
      </c>
      <c r="R46" s="262">
        <f t="shared" ca="1" si="17"/>
        <v>0</v>
      </c>
      <c r="S46" s="262">
        <f t="shared" ca="1" si="17"/>
        <v>0</v>
      </c>
      <c r="T46" s="262">
        <f t="shared" ca="1" si="17"/>
        <v>0</v>
      </c>
      <c r="U46" s="262">
        <f t="shared" ca="1" si="17"/>
        <v>0</v>
      </c>
      <c r="V46" s="262">
        <f t="shared" ca="1" si="17"/>
        <v>1</v>
      </c>
      <c r="W46" s="262">
        <f t="shared" ca="1" si="17"/>
        <v>0</v>
      </c>
      <c r="X46" s="262">
        <f t="shared" ca="1" si="17"/>
        <v>0</v>
      </c>
      <c r="Y46" s="262">
        <f t="shared" ca="1" si="17"/>
        <v>0</v>
      </c>
      <c r="Z46" s="262">
        <f t="shared" ca="1" si="17"/>
        <v>0</v>
      </c>
      <c r="AA46" s="262">
        <f t="shared" ca="1" si="17"/>
        <v>1</v>
      </c>
      <c r="AB46" s="262">
        <f t="shared" ca="1" si="17"/>
        <v>0</v>
      </c>
      <c r="AC46" s="262">
        <f t="shared" ca="1" si="17"/>
        <v>0</v>
      </c>
      <c r="AD46" s="262">
        <f t="shared" ca="1" si="17"/>
        <v>0</v>
      </c>
      <c r="AE46" s="262">
        <f t="shared" ca="1" si="16"/>
        <v>0</v>
      </c>
      <c r="AF46" s="262">
        <f t="shared" ca="1" si="16"/>
        <v>0</v>
      </c>
      <c r="AG46" s="262">
        <f t="shared" ca="1" si="16"/>
        <v>0</v>
      </c>
      <c r="AH46" s="262">
        <f t="shared" ca="1" si="16"/>
        <v>0</v>
      </c>
      <c r="AI46" s="262">
        <f t="shared" ca="1" si="16"/>
        <v>0</v>
      </c>
      <c r="AJ46" s="262">
        <f t="shared" ca="1" si="16"/>
        <v>0</v>
      </c>
      <c r="AK46" s="262">
        <f t="shared" ca="1" si="16"/>
        <v>0</v>
      </c>
      <c r="AL46" s="262">
        <f t="shared" ca="1" si="16"/>
        <v>0</v>
      </c>
      <c r="AM46" s="262">
        <f t="shared" ca="1" si="16"/>
        <v>0</v>
      </c>
      <c r="AN46" s="262">
        <f t="shared" ca="1" si="16"/>
        <v>0</v>
      </c>
      <c r="AO46" s="262">
        <f t="shared" ca="1" si="7"/>
        <v>0</v>
      </c>
      <c r="AQ46" s="250" t="s">
        <v>505</v>
      </c>
    </row>
    <row r="47" spans="2:43" s="250" customFormat="1" ht="12" x14ac:dyDescent="0.4">
      <c r="B47" s="279">
        <v>7</v>
      </c>
      <c r="C47" s="277" t="s">
        <v>95</v>
      </c>
      <c r="D47" s="278" t="s">
        <v>555</v>
      </c>
      <c r="E47" s="254" t="s">
        <v>99</v>
      </c>
      <c r="F47" s="255"/>
      <c r="G47" s="255"/>
      <c r="H47" s="256">
        <f t="array" aca="1" ref="H47" ca="1">IFERROR(INDEX($O$2:$AO$2,SMALL(IF($O47:$AO47&gt;0,COLUMN($A$1:$S$1)),H$4)),"")</f>
        <v>46148</v>
      </c>
      <c r="I47" s="256">
        <f t="array" aca="1" ref="I47" ca="1">IFERROR(INDEX($O$2:$AO$2,SMALL(IF($O47:$AO47&gt;0,COLUMN($A$1:$S$1)),I$4)),"")</f>
        <v>46159</v>
      </c>
      <c r="J47" s="256" t="str">
        <f t="array" aca="1" ref="J47" ca="1">IFERROR(INDEX($O$2:$AO$2,SMALL(IF($O47:$AO47&gt;0,COLUMN($A$1:$S$1)),J$4)),"")</f>
        <v/>
      </c>
      <c r="K47" s="256" t="str">
        <f t="array" aca="1" ref="K47" ca="1">IFERROR(INDEX($O$2:$AO$2,SMALL(IF($O47:$AO47&gt;0,COLUMN($A$1:$S$1)),K$4)),"")</f>
        <v/>
      </c>
      <c r="L47" s="257"/>
      <c r="M47" s="657" t="str">
        <f t="shared" si="5"/>
        <v>Sb*3*</v>
      </c>
      <c r="N47" s="261">
        <f t="shared" ref="N47" ca="1" si="19">SUM(O47:AO47)</f>
        <v>2</v>
      </c>
      <c r="O47" s="262">
        <f t="shared" ca="1" si="17"/>
        <v>0</v>
      </c>
      <c r="P47" s="262">
        <f t="shared" ca="1" si="17"/>
        <v>0</v>
      </c>
      <c r="Q47" s="262">
        <f t="shared" ca="1" si="17"/>
        <v>0</v>
      </c>
      <c r="R47" s="262">
        <f t="shared" ca="1" si="17"/>
        <v>0</v>
      </c>
      <c r="S47" s="262">
        <f t="shared" ca="1" si="17"/>
        <v>0</v>
      </c>
      <c r="T47" s="262">
        <f t="shared" ca="1" si="17"/>
        <v>0</v>
      </c>
      <c r="U47" s="262">
        <f t="shared" ca="1" si="17"/>
        <v>0</v>
      </c>
      <c r="V47" s="262">
        <f t="shared" ca="1" si="17"/>
        <v>0</v>
      </c>
      <c r="W47" s="262">
        <f t="shared" ca="1" si="17"/>
        <v>1</v>
      </c>
      <c r="X47" s="262">
        <f t="shared" ca="1" si="17"/>
        <v>0</v>
      </c>
      <c r="Y47" s="262">
        <f t="shared" ca="1" si="17"/>
        <v>0</v>
      </c>
      <c r="Z47" s="262">
        <f t="shared" ca="1" si="17"/>
        <v>0</v>
      </c>
      <c r="AA47" s="262">
        <f t="shared" ca="1" si="17"/>
        <v>1</v>
      </c>
      <c r="AB47" s="262">
        <f t="shared" ca="1" si="17"/>
        <v>0</v>
      </c>
      <c r="AC47" s="262">
        <f t="shared" ca="1" si="17"/>
        <v>0</v>
      </c>
      <c r="AD47" s="262">
        <f t="shared" ca="1" si="17"/>
        <v>0</v>
      </c>
      <c r="AE47" s="262">
        <f t="shared" ca="1" si="16"/>
        <v>0</v>
      </c>
      <c r="AF47" s="262">
        <f t="shared" ca="1" si="16"/>
        <v>0</v>
      </c>
      <c r="AG47" s="262">
        <f t="shared" ca="1" si="16"/>
        <v>0</v>
      </c>
      <c r="AH47" s="262">
        <f t="shared" ca="1" si="16"/>
        <v>0</v>
      </c>
      <c r="AI47" s="262">
        <f t="shared" ca="1" si="16"/>
        <v>0</v>
      </c>
      <c r="AJ47" s="262">
        <f t="shared" ca="1" si="16"/>
        <v>0</v>
      </c>
      <c r="AK47" s="262">
        <f t="shared" ca="1" si="16"/>
        <v>0</v>
      </c>
      <c r="AL47" s="262">
        <f t="shared" ca="1" si="16"/>
        <v>0</v>
      </c>
      <c r="AM47" s="262">
        <f t="shared" ca="1" si="16"/>
        <v>0</v>
      </c>
      <c r="AN47" s="262">
        <f t="shared" ca="1" si="16"/>
        <v>0</v>
      </c>
      <c r="AO47" s="262">
        <f t="shared" ca="1" si="7"/>
        <v>0</v>
      </c>
      <c r="AQ47" s="250" t="s">
        <v>505</v>
      </c>
    </row>
    <row r="48" spans="2:43" s="250" customFormat="1" ht="12" x14ac:dyDescent="0.4">
      <c r="B48" s="279">
        <v>8</v>
      </c>
      <c r="C48" s="277" t="s">
        <v>255</v>
      </c>
      <c r="D48" s="278" t="s">
        <v>542</v>
      </c>
      <c r="E48" s="254" t="s">
        <v>99</v>
      </c>
      <c r="F48" s="255"/>
      <c r="G48" s="255"/>
      <c r="H48" s="256">
        <f t="array" aca="1" ref="H48" ca="1">IFERROR(INDEX($O$2:$AO$2,SMALL(IF($O48:$AO48&gt;0,COLUMN($A$1:$S$1)),H$4)),"")</f>
        <v>46141</v>
      </c>
      <c r="I48" s="256">
        <f t="array" aca="1" ref="I48" ca="1">IFERROR(INDEX($O$2:$AO$2,SMALL(IF($O48:$AO48&gt;0,COLUMN($A$1:$S$1)),I$4)),"")</f>
        <v>46148</v>
      </c>
      <c r="J48" s="256" t="str">
        <f t="array" aca="1" ref="J48" ca="1">IFERROR(INDEX($O$2:$AO$2,SMALL(IF($O48:$AO48&gt;0,COLUMN($A$1:$S$1)),J$4)),"")</f>
        <v/>
      </c>
      <c r="K48" s="256" t="str">
        <f t="array" aca="1" ref="K48" ca="1">IFERROR(INDEX($O$2:$AO$2,SMALL(IF($O48:$AO48&gt;0,COLUMN($A$1:$S$1)),K$4)),"")</f>
        <v/>
      </c>
      <c r="L48" s="257"/>
      <c r="M48" s="657" t="str">
        <f t="shared" si="5"/>
        <v>Sc*1*</v>
      </c>
      <c r="N48" s="261">
        <f ca="1">SUM(O48:AO48)</f>
        <v>2</v>
      </c>
      <c r="O48" s="262">
        <f t="shared" ca="1" si="17"/>
        <v>0</v>
      </c>
      <c r="P48" s="262">
        <f t="shared" ca="1" si="17"/>
        <v>0</v>
      </c>
      <c r="Q48" s="262">
        <f t="shared" ca="1" si="17"/>
        <v>0</v>
      </c>
      <c r="R48" s="262">
        <f t="shared" ca="1" si="17"/>
        <v>0</v>
      </c>
      <c r="S48" s="262">
        <f t="shared" ca="1" si="17"/>
        <v>0</v>
      </c>
      <c r="T48" s="262">
        <f t="shared" ca="1" si="17"/>
        <v>0</v>
      </c>
      <c r="U48" s="262">
        <f t="shared" ca="1" si="17"/>
        <v>0</v>
      </c>
      <c r="V48" s="262">
        <f t="shared" ca="1" si="17"/>
        <v>1</v>
      </c>
      <c r="W48" s="262">
        <f t="shared" ca="1" si="17"/>
        <v>1</v>
      </c>
      <c r="X48" s="262">
        <f t="shared" ca="1" si="17"/>
        <v>0</v>
      </c>
      <c r="Y48" s="262">
        <f t="shared" ca="1" si="17"/>
        <v>0</v>
      </c>
      <c r="Z48" s="262">
        <f t="shared" ca="1" si="17"/>
        <v>0</v>
      </c>
      <c r="AA48" s="262">
        <f t="shared" ca="1" si="17"/>
        <v>0</v>
      </c>
      <c r="AB48" s="262">
        <f t="shared" ca="1" si="17"/>
        <v>0</v>
      </c>
      <c r="AC48" s="262">
        <f t="shared" ca="1" si="17"/>
        <v>0</v>
      </c>
      <c r="AD48" s="262">
        <f t="shared" ca="1" si="17"/>
        <v>0</v>
      </c>
      <c r="AE48" s="262">
        <f t="shared" ca="1" si="16"/>
        <v>0</v>
      </c>
      <c r="AF48" s="262">
        <f t="shared" ca="1" si="16"/>
        <v>0</v>
      </c>
      <c r="AG48" s="262">
        <f t="shared" ca="1" si="16"/>
        <v>0</v>
      </c>
      <c r="AH48" s="262">
        <f t="shared" ca="1" si="16"/>
        <v>0</v>
      </c>
      <c r="AI48" s="262">
        <f t="shared" ca="1" si="16"/>
        <v>0</v>
      </c>
      <c r="AJ48" s="262">
        <f t="shared" ca="1" si="16"/>
        <v>0</v>
      </c>
      <c r="AK48" s="262">
        <f t="shared" ca="1" si="16"/>
        <v>0</v>
      </c>
      <c r="AL48" s="262">
        <f t="shared" ca="1" si="16"/>
        <v>0</v>
      </c>
      <c r="AM48" s="262">
        <f t="shared" ca="1" si="16"/>
        <v>0</v>
      </c>
      <c r="AN48" s="262">
        <f t="shared" ca="1" si="16"/>
        <v>0</v>
      </c>
      <c r="AO48" s="262">
        <f t="shared" ca="1" si="7"/>
        <v>0</v>
      </c>
      <c r="AQ48" s="250" t="s">
        <v>505</v>
      </c>
    </row>
    <row r="49" spans="2:43" s="250" customFormat="1" ht="12" x14ac:dyDescent="0.4">
      <c r="B49" s="279">
        <v>9</v>
      </c>
      <c r="C49" s="277" t="s">
        <v>256</v>
      </c>
      <c r="D49" s="278" t="s">
        <v>543</v>
      </c>
      <c r="E49" s="254" t="s">
        <v>99</v>
      </c>
      <c r="F49" s="255"/>
      <c r="G49" s="255"/>
      <c r="H49" s="256">
        <f t="array" aca="1" ref="H49" ca="1">IFERROR(INDEX($O$2:$AO$2,SMALL(IF($O49:$AO49&gt;0,COLUMN($A$1:$S$1)),H$4)),"")</f>
        <v>46141</v>
      </c>
      <c r="I49" s="256">
        <f t="array" aca="1" ref="I49" ca="1">IFERROR(INDEX($O$2:$AO$2,SMALL(IF($O49:$AO49&gt;0,COLUMN($A$1:$S$1)),I$4)),"")</f>
        <v>46159</v>
      </c>
      <c r="J49" s="256" t="str">
        <f t="array" aca="1" ref="J49" ca="1">IFERROR(INDEX($O$2:$AO$2,SMALL(IF($O49:$AO49&gt;0,COLUMN($A$1:$S$1)),J$4)),"")</f>
        <v/>
      </c>
      <c r="K49" s="256" t="str">
        <f t="array" aca="1" ref="K49" ca="1">IFERROR(INDEX($O$2:$AO$2,SMALL(IF($O49:$AO49&gt;0,COLUMN($A$1:$S$1)),K$4)),"")</f>
        <v/>
      </c>
      <c r="L49" s="257"/>
      <c r="M49" s="657" t="str">
        <f t="shared" si="5"/>
        <v>Sc*2*</v>
      </c>
      <c r="N49" s="261">
        <f t="shared" ref="N49:N50" ca="1" si="20">SUM(O49:AO49)</f>
        <v>2</v>
      </c>
      <c r="O49" s="262">
        <f t="shared" ca="1" si="17"/>
        <v>0</v>
      </c>
      <c r="P49" s="262">
        <f t="shared" ca="1" si="17"/>
        <v>0</v>
      </c>
      <c r="Q49" s="262">
        <f t="shared" ca="1" si="17"/>
        <v>0</v>
      </c>
      <c r="R49" s="262">
        <f t="shared" ca="1" si="17"/>
        <v>0</v>
      </c>
      <c r="S49" s="262">
        <f t="shared" ca="1" si="17"/>
        <v>0</v>
      </c>
      <c r="T49" s="262">
        <f t="shared" ca="1" si="17"/>
        <v>0</v>
      </c>
      <c r="U49" s="262">
        <f t="shared" ca="1" si="17"/>
        <v>0</v>
      </c>
      <c r="V49" s="262">
        <f t="shared" ca="1" si="17"/>
        <v>1</v>
      </c>
      <c r="W49" s="262">
        <f t="shared" ca="1" si="17"/>
        <v>0</v>
      </c>
      <c r="X49" s="262">
        <f t="shared" ca="1" si="17"/>
        <v>0</v>
      </c>
      <c r="Y49" s="262">
        <f t="shared" ca="1" si="17"/>
        <v>0</v>
      </c>
      <c r="Z49" s="262">
        <f t="shared" ca="1" si="17"/>
        <v>0</v>
      </c>
      <c r="AA49" s="262">
        <f t="shared" ca="1" si="17"/>
        <v>1</v>
      </c>
      <c r="AB49" s="262">
        <f t="shared" ca="1" si="17"/>
        <v>0</v>
      </c>
      <c r="AC49" s="262">
        <f t="shared" ca="1" si="17"/>
        <v>0</v>
      </c>
      <c r="AD49" s="262">
        <f t="shared" ca="1" si="17"/>
        <v>0</v>
      </c>
      <c r="AE49" s="262">
        <f t="shared" ca="1" si="16"/>
        <v>0</v>
      </c>
      <c r="AF49" s="262">
        <f t="shared" ca="1" si="16"/>
        <v>0</v>
      </c>
      <c r="AG49" s="262">
        <f t="shared" ca="1" si="16"/>
        <v>0</v>
      </c>
      <c r="AH49" s="262">
        <f t="shared" ca="1" si="16"/>
        <v>0</v>
      </c>
      <c r="AI49" s="262">
        <f t="shared" ca="1" si="16"/>
        <v>0</v>
      </c>
      <c r="AJ49" s="262">
        <f t="shared" ca="1" si="16"/>
        <v>0</v>
      </c>
      <c r="AK49" s="262">
        <f t="shared" ca="1" si="16"/>
        <v>0</v>
      </c>
      <c r="AL49" s="262">
        <f t="shared" ca="1" si="16"/>
        <v>0</v>
      </c>
      <c r="AM49" s="262">
        <f t="shared" ca="1" si="16"/>
        <v>0</v>
      </c>
      <c r="AN49" s="262">
        <f t="shared" ca="1" si="16"/>
        <v>0</v>
      </c>
      <c r="AO49" s="262">
        <f t="shared" ca="1" si="7"/>
        <v>0</v>
      </c>
      <c r="AQ49" s="250" t="s">
        <v>505</v>
      </c>
    </row>
    <row r="50" spans="2:43" s="250" customFormat="1" ht="12" x14ac:dyDescent="0.4">
      <c r="B50" s="279">
        <v>10</v>
      </c>
      <c r="C50" s="277" t="s">
        <v>257</v>
      </c>
      <c r="D50" s="278" t="s">
        <v>544</v>
      </c>
      <c r="E50" s="254" t="s">
        <v>99</v>
      </c>
      <c r="F50" s="255"/>
      <c r="G50" s="255"/>
      <c r="H50" s="256">
        <f t="array" aca="1" ref="H50" ca="1">IFERROR(INDEX($O$2:$AO$2,SMALL(IF($O50:$AO50&gt;0,COLUMN($A$1:$S$1)),H$4)),"")</f>
        <v>46148</v>
      </c>
      <c r="I50" s="256">
        <f t="array" aca="1" ref="I50" ca="1">IFERROR(INDEX($O$2:$AO$2,SMALL(IF($O50:$AO50&gt;0,COLUMN($A$1:$S$1)),I$4)),"")</f>
        <v>46159</v>
      </c>
      <c r="J50" s="256" t="str">
        <f t="array" aca="1" ref="J50" ca="1">IFERROR(INDEX($O$2:$AO$2,SMALL(IF($O50:$AO50&gt;0,COLUMN($A$1:$S$1)),J$4)),"")</f>
        <v/>
      </c>
      <c r="K50" s="256" t="str">
        <f t="array" aca="1" ref="K50" ca="1">IFERROR(INDEX($O$2:$AO$2,SMALL(IF($O50:$AO50&gt;0,COLUMN($A$1:$S$1)),K$4)),"")</f>
        <v/>
      </c>
      <c r="L50" s="257"/>
      <c r="M50" s="657" t="str">
        <f t="shared" si="5"/>
        <v>Sc*3*</v>
      </c>
      <c r="N50" s="261">
        <f t="shared" ca="1" si="20"/>
        <v>2</v>
      </c>
      <c r="O50" s="262">
        <f t="shared" ca="1" si="17"/>
        <v>0</v>
      </c>
      <c r="P50" s="262">
        <f t="shared" ca="1" si="17"/>
        <v>0</v>
      </c>
      <c r="Q50" s="262">
        <f t="shared" ca="1" si="17"/>
        <v>0</v>
      </c>
      <c r="R50" s="262">
        <f t="shared" ca="1" si="17"/>
        <v>0</v>
      </c>
      <c r="S50" s="262">
        <f t="shared" ca="1" si="17"/>
        <v>0</v>
      </c>
      <c r="T50" s="262">
        <f t="shared" ca="1" si="17"/>
        <v>0</v>
      </c>
      <c r="U50" s="262">
        <f t="shared" ca="1" si="17"/>
        <v>0</v>
      </c>
      <c r="V50" s="262">
        <f t="shared" ca="1" si="17"/>
        <v>0</v>
      </c>
      <c r="W50" s="262">
        <f t="shared" ca="1" si="17"/>
        <v>1</v>
      </c>
      <c r="X50" s="262">
        <f t="shared" ca="1" si="17"/>
        <v>0</v>
      </c>
      <c r="Y50" s="262">
        <f t="shared" ca="1" si="17"/>
        <v>0</v>
      </c>
      <c r="Z50" s="262">
        <f t="shared" ca="1" si="17"/>
        <v>0</v>
      </c>
      <c r="AA50" s="262">
        <f t="shared" ca="1" si="17"/>
        <v>1</v>
      </c>
      <c r="AB50" s="262">
        <f t="shared" ca="1" si="17"/>
        <v>0</v>
      </c>
      <c r="AC50" s="262">
        <f t="shared" ca="1" si="17"/>
        <v>0</v>
      </c>
      <c r="AD50" s="262">
        <f t="shared" ca="1" si="17"/>
        <v>0</v>
      </c>
      <c r="AE50" s="262">
        <f t="shared" ca="1" si="16"/>
        <v>0</v>
      </c>
      <c r="AF50" s="262">
        <f t="shared" ca="1" si="16"/>
        <v>0</v>
      </c>
      <c r="AG50" s="262">
        <f t="shared" ca="1" si="16"/>
        <v>0</v>
      </c>
      <c r="AH50" s="262">
        <f t="shared" ca="1" si="16"/>
        <v>0</v>
      </c>
      <c r="AI50" s="262">
        <f t="shared" ca="1" si="16"/>
        <v>0</v>
      </c>
      <c r="AJ50" s="262">
        <f t="shared" ca="1" si="16"/>
        <v>0</v>
      </c>
      <c r="AK50" s="262">
        <f t="shared" ca="1" si="16"/>
        <v>0</v>
      </c>
      <c r="AL50" s="262">
        <f t="shared" ca="1" si="16"/>
        <v>0</v>
      </c>
      <c r="AM50" s="262">
        <f t="shared" ca="1" si="16"/>
        <v>0</v>
      </c>
      <c r="AN50" s="262">
        <f t="shared" ca="1" si="16"/>
        <v>0</v>
      </c>
      <c r="AO50" s="262">
        <f t="shared" ca="1" si="7"/>
        <v>0</v>
      </c>
      <c r="AQ50" s="250" t="s">
        <v>505</v>
      </c>
    </row>
    <row r="51" spans="2:43" s="250" customFormat="1" ht="12" x14ac:dyDescent="0.4">
      <c r="B51" s="280" t="s">
        <v>11</v>
      </c>
      <c r="C51" s="281" t="s">
        <v>12</v>
      </c>
      <c r="D51" s="282" t="s">
        <v>228</v>
      </c>
      <c r="E51" s="254" t="s">
        <v>11</v>
      </c>
      <c r="F51" s="255"/>
      <c r="G51" s="255"/>
      <c r="H51" s="256">
        <f t="array" aca="1" ref="H51" ca="1">IFERROR(INDEX($O$2:$AO$2,SMALL(IF($O51:$AO51&gt;0,COLUMN($A$1:$S$1)),H$4)),"")</f>
        <v>46124</v>
      </c>
      <c r="I51" s="256">
        <f t="array" aca="1" ref="I51" ca="1">IFERROR(INDEX($O$2:$AO$2,SMALL(IF($O51:$AO51&gt;0,COLUMN($A$1:$S$1)),I$4)),"")</f>
        <v>46138</v>
      </c>
      <c r="J51" s="256">
        <f t="array" aca="1" ref="J51" ca="1">IFERROR(INDEX($O$2:$AO$2,SMALL(IF($O51:$AO51&gt;0,COLUMN($A$1:$S$1)),J$4)),"")</f>
        <v>46173</v>
      </c>
      <c r="K51" s="256" t="str">
        <f t="array" aca="1" ref="K51" ca="1">IFERROR(INDEX($O$2:$AO$2,SMALL(IF($O51:$AO51&gt;0,COLUMN($A$1:$S$1)),K$4)),"")</f>
        <v/>
      </c>
      <c r="L51" s="257"/>
      <c r="M51" s="658" t="str">
        <f t="shared" si="5"/>
        <v>Qa*1*</v>
      </c>
      <c r="N51" s="261">
        <f t="shared" ref="N51:N57" ca="1" si="21">SUM(O51:AO51)</f>
        <v>3</v>
      </c>
      <c r="O51" s="262">
        <f t="shared" ca="1" si="17"/>
        <v>0</v>
      </c>
      <c r="P51" s="262">
        <f t="shared" ca="1" si="17"/>
        <v>0</v>
      </c>
      <c r="Q51" s="262">
        <f t="shared" ca="1" si="17"/>
        <v>1</v>
      </c>
      <c r="R51" s="262">
        <f t="shared" ca="1" si="17"/>
        <v>0</v>
      </c>
      <c r="S51" s="262">
        <f t="shared" ca="1" si="17"/>
        <v>0</v>
      </c>
      <c r="T51" s="262">
        <f t="shared" ca="1" si="17"/>
        <v>0</v>
      </c>
      <c r="U51" s="262">
        <f t="shared" ca="1" si="17"/>
        <v>1</v>
      </c>
      <c r="V51" s="262">
        <f t="shared" ca="1" si="17"/>
        <v>0</v>
      </c>
      <c r="W51" s="262">
        <f t="shared" ca="1" si="17"/>
        <v>0</v>
      </c>
      <c r="X51" s="262">
        <f t="shared" ca="1" si="17"/>
        <v>0</v>
      </c>
      <c r="Y51" s="262">
        <f t="shared" ca="1" si="17"/>
        <v>0</v>
      </c>
      <c r="Z51" s="262">
        <f t="shared" ca="1" si="17"/>
        <v>0</v>
      </c>
      <c r="AA51" s="262">
        <f t="shared" ca="1" si="17"/>
        <v>0</v>
      </c>
      <c r="AB51" s="262">
        <f t="shared" ca="1" si="17"/>
        <v>0</v>
      </c>
      <c r="AC51" s="262">
        <f t="shared" ca="1" si="17"/>
        <v>0</v>
      </c>
      <c r="AD51" s="262">
        <f t="shared" ca="1" si="17"/>
        <v>0</v>
      </c>
      <c r="AE51" s="262">
        <f t="shared" ca="1" si="16"/>
        <v>1</v>
      </c>
      <c r="AF51" s="262">
        <f t="shared" ca="1" si="16"/>
        <v>0</v>
      </c>
      <c r="AG51" s="262">
        <f t="shared" ca="1" si="16"/>
        <v>0</v>
      </c>
      <c r="AH51" s="262">
        <f t="shared" ca="1" si="16"/>
        <v>0</v>
      </c>
      <c r="AI51" s="262">
        <f t="shared" ca="1" si="16"/>
        <v>0</v>
      </c>
      <c r="AJ51" s="262">
        <f t="shared" ca="1" si="16"/>
        <v>0</v>
      </c>
      <c r="AK51" s="262">
        <f t="shared" ca="1" si="16"/>
        <v>0</v>
      </c>
      <c r="AL51" s="262">
        <f t="shared" ca="1" si="16"/>
        <v>0</v>
      </c>
      <c r="AM51" s="262">
        <f t="shared" ca="1" si="16"/>
        <v>0</v>
      </c>
      <c r="AN51" s="262">
        <f t="shared" ca="1" si="16"/>
        <v>0</v>
      </c>
      <c r="AO51" s="262">
        <f t="shared" ca="1" si="7"/>
        <v>0</v>
      </c>
      <c r="AQ51" s="250" t="s">
        <v>505</v>
      </c>
    </row>
    <row r="52" spans="2:43" s="250" customFormat="1" ht="12" x14ac:dyDescent="0.4">
      <c r="B52" s="283">
        <v>2</v>
      </c>
      <c r="C52" s="281" t="s">
        <v>13</v>
      </c>
      <c r="D52" s="282" t="s">
        <v>545</v>
      </c>
      <c r="E52" s="254" t="s">
        <v>11</v>
      </c>
      <c r="F52" s="255"/>
      <c r="G52" s="255"/>
      <c r="H52" s="256">
        <f t="array" aca="1" ref="H52" ca="1">IFERROR(INDEX($O$2:$AO$2,SMALL(IF($O52:$AO52&gt;0,COLUMN($A$1:$S$1)),H$4)),"")</f>
        <v>46124</v>
      </c>
      <c r="I52" s="256">
        <f t="array" aca="1" ref="I52" ca="1">IFERROR(INDEX($O$2:$AO$2,SMALL(IF($O52:$AO52&gt;0,COLUMN($A$1:$S$1)),I$4)),"")</f>
        <v>46138</v>
      </c>
      <c r="J52" s="256">
        <f t="array" aca="1" ref="J52" ca="1">IFERROR(INDEX($O$2:$AO$2,SMALL(IF($O52:$AO52&gt;0,COLUMN($A$1:$S$1)),J$4)),"")</f>
        <v>46173</v>
      </c>
      <c r="K52" s="256" t="str">
        <f t="array" aca="1" ref="K52" ca="1">IFERROR(INDEX($O$2:$AO$2,SMALL(IF($O52:$AO52&gt;0,COLUMN($A$1:$S$1)),K$4)),"")</f>
        <v/>
      </c>
      <c r="L52" s="257"/>
      <c r="M52" s="658" t="str">
        <f t="shared" si="5"/>
        <v>Qa*2*</v>
      </c>
      <c r="N52" s="261">
        <f t="shared" ca="1" si="21"/>
        <v>3</v>
      </c>
      <c r="O52" s="262">
        <f t="shared" ca="1" si="17"/>
        <v>0</v>
      </c>
      <c r="P52" s="262">
        <f t="shared" ca="1" si="17"/>
        <v>0</v>
      </c>
      <c r="Q52" s="262">
        <f t="shared" ca="1" si="17"/>
        <v>1</v>
      </c>
      <c r="R52" s="262">
        <f t="shared" ca="1" si="17"/>
        <v>0</v>
      </c>
      <c r="S52" s="262">
        <f t="shared" ca="1" si="17"/>
        <v>0</v>
      </c>
      <c r="T52" s="262">
        <f t="shared" ca="1" si="17"/>
        <v>0</v>
      </c>
      <c r="U52" s="262">
        <f t="shared" ca="1" si="17"/>
        <v>1</v>
      </c>
      <c r="V52" s="262">
        <f t="shared" ca="1" si="17"/>
        <v>0</v>
      </c>
      <c r="W52" s="262">
        <f t="shared" ca="1" si="17"/>
        <v>0</v>
      </c>
      <c r="X52" s="262">
        <f t="shared" ca="1" si="17"/>
        <v>0</v>
      </c>
      <c r="Y52" s="262">
        <f t="shared" ca="1" si="17"/>
        <v>0</v>
      </c>
      <c r="Z52" s="262">
        <f t="shared" ca="1" si="17"/>
        <v>0</v>
      </c>
      <c r="AA52" s="262">
        <f t="shared" ca="1" si="17"/>
        <v>0</v>
      </c>
      <c r="AB52" s="262">
        <f t="shared" ca="1" si="17"/>
        <v>0</v>
      </c>
      <c r="AC52" s="262">
        <f t="shared" ca="1" si="17"/>
        <v>0</v>
      </c>
      <c r="AD52" s="262">
        <f t="shared" ca="1" si="17"/>
        <v>0</v>
      </c>
      <c r="AE52" s="262">
        <f t="shared" ca="1" si="16"/>
        <v>1</v>
      </c>
      <c r="AF52" s="262">
        <f t="shared" ca="1" si="16"/>
        <v>0</v>
      </c>
      <c r="AG52" s="262">
        <f t="shared" ca="1" si="16"/>
        <v>0</v>
      </c>
      <c r="AH52" s="262">
        <f t="shared" ca="1" si="16"/>
        <v>0</v>
      </c>
      <c r="AI52" s="262">
        <f t="shared" ca="1" si="16"/>
        <v>0</v>
      </c>
      <c r="AJ52" s="262">
        <f t="shared" ca="1" si="16"/>
        <v>0</v>
      </c>
      <c r="AK52" s="262">
        <f t="shared" ca="1" si="16"/>
        <v>0</v>
      </c>
      <c r="AL52" s="262">
        <f t="shared" ca="1" si="16"/>
        <v>0</v>
      </c>
      <c r="AM52" s="262">
        <f t="shared" ca="1" si="16"/>
        <v>0</v>
      </c>
      <c r="AN52" s="262">
        <f t="shared" ca="1" si="16"/>
        <v>0</v>
      </c>
      <c r="AO52" s="262">
        <f t="shared" ca="1" si="7"/>
        <v>0</v>
      </c>
      <c r="AQ52" s="250" t="s">
        <v>505</v>
      </c>
    </row>
    <row r="53" spans="2:43" s="250" customFormat="1" ht="12" x14ac:dyDescent="0.4">
      <c r="B53" s="283">
        <v>3</v>
      </c>
      <c r="C53" s="281" t="s">
        <v>14</v>
      </c>
      <c r="D53" s="282" t="s">
        <v>546</v>
      </c>
      <c r="E53" s="254" t="s">
        <v>11</v>
      </c>
      <c r="F53" s="255"/>
      <c r="G53" s="255"/>
      <c r="H53" s="256">
        <f t="array" aca="1" ref="H53" ca="1">IFERROR(INDEX($O$2:$AO$2,SMALL(IF($O53:$AO53&gt;0,COLUMN($A$1:$S$1)),H$4)),"")</f>
        <v>46124</v>
      </c>
      <c r="I53" s="256">
        <f t="array" aca="1" ref="I53" ca="1">IFERROR(INDEX($O$2:$AO$2,SMALL(IF($O53:$AO53&gt;0,COLUMN($A$1:$S$1)),I$4)),"")</f>
        <v>46138</v>
      </c>
      <c r="J53" s="256">
        <f t="array" aca="1" ref="J53" ca="1">IFERROR(INDEX($O$2:$AO$2,SMALL(IF($O53:$AO53&gt;0,COLUMN($A$1:$S$1)),J$4)),"")</f>
        <v>46173</v>
      </c>
      <c r="K53" s="256" t="str">
        <f t="array" aca="1" ref="K53" ca="1">IFERROR(INDEX($O$2:$AO$2,SMALL(IF($O53:$AO53&gt;0,COLUMN($A$1:$S$1)),K$4)),"")</f>
        <v/>
      </c>
      <c r="L53" s="257"/>
      <c r="M53" s="658" t="str">
        <f t="shared" si="5"/>
        <v>Qa*3*</v>
      </c>
      <c r="N53" s="261">
        <f t="shared" ca="1" si="21"/>
        <v>3</v>
      </c>
      <c r="O53" s="262">
        <f t="shared" ca="1" si="17"/>
        <v>0</v>
      </c>
      <c r="P53" s="262">
        <f t="shared" ca="1" si="17"/>
        <v>0</v>
      </c>
      <c r="Q53" s="262">
        <f t="shared" ca="1" si="17"/>
        <v>1</v>
      </c>
      <c r="R53" s="262">
        <f t="shared" ca="1" si="17"/>
        <v>0</v>
      </c>
      <c r="S53" s="262">
        <f t="shared" ca="1" si="17"/>
        <v>0</v>
      </c>
      <c r="T53" s="262">
        <f t="shared" ca="1" si="17"/>
        <v>0</v>
      </c>
      <c r="U53" s="262">
        <f t="shared" ca="1" si="17"/>
        <v>1</v>
      </c>
      <c r="V53" s="262">
        <f t="shared" ca="1" si="17"/>
        <v>0</v>
      </c>
      <c r="W53" s="262">
        <f t="shared" ca="1" si="17"/>
        <v>0</v>
      </c>
      <c r="X53" s="262">
        <f t="shared" ca="1" si="17"/>
        <v>0</v>
      </c>
      <c r="Y53" s="262">
        <f t="shared" ca="1" si="17"/>
        <v>0</v>
      </c>
      <c r="Z53" s="262">
        <f t="shared" ca="1" si="17"/>
        <v>0</v>
      </c>
      <c r="AA53" s="262">
        <f t="shared" ca="1" si="17"/>
        <v>0</v>
      </c>
      <c r="AB53" s="262">
        <f t="shared" ca="1" si="17"/>
        <v>0</v>
      </c>
      <c r="AC53" s="262">
        <f t="shared" ca="1" si="17"/>
        <v>0</v>
      </c>
      <c r="AD53" s="262">
        <f t="shared" ca="1" si="17"/>
        <v>0</v>
      </c>
      <c r="AE53" s="262">
        <f t="shared" ca="1" si="16"/>
        <v>1</v>
      </c>
      <c r="AF53" s="262">
        <f t="shared" ca="1" si="16"/>
        <v>0</v>
      </c>
      <c r="AG53" s="262">
        <f t="shared" ca="1" si="16"/>
        <v>0</v>
      </c>
      <c r="AH53" s="262">
        <f t="shared" ca="1" si="16"/>
        <v>0</v>
      </c>
      <c r="AI53" s="262">
        <f t="shared" ca="1" si="16"/>
        <v>0</v>
      </c>
      <c r="AJ53" s="262">
        <f t="shared" ca="1" si="16"/>
        <v>0</v>
      </c>
      <c r="AK53" s="262">
        <f t="shared" ca="1" si="16"/>
        <v>0</v>
      </c>
      <c r="AL53" s="262">
        <f t="shared" ca="1" si="16"/>
        <v>0</v>
      </c>
      <c r="AM53" s="262">
        <f t="shared" ca="1" si="16"/>
        <v>0</v>
      </c>
      <c r="AN53" s="262">
        <f t="shared" ca="1" si="16"/>
        <v>0</v>
      </c>
      <c r="AO53" s="262">
        <f t="shared" ca="1" si="7"/>
        <v>0</v>
      </c>
      <c r="AQ53" s="250" t="s">
        <v>505</v>
      </c>
    </row>
    <row r="54" spans="2:43" s="250" customFormat="1" ht="12" x14ac:dyDescent="0.4">
      <c r="B54" s="283">
        <v>4</v>
      </c>
      <c r="C54" s="281" t="s">
        <v>15</v>
      </c>
      <c r="D54" s="282" t="s">
        <v>227</v>
      </c>
      <c r="E54" s="254" t="s">
        <v>11</v>
      </c>
      <c r="F54" s="255"/>
      <c r="G54" s="255"/>
      <c r="H54" s="256">
        <f t="array" aca="1" ref="H54" ca="1">IFERROR(INDEX($O$2:$AO$2,SMALL(IF($O54:$AO54&gt;0,COLUMN($A$1:$S$1)),H$4)),"")</f>
        <v>46124</v>
      </c>
      <c r="I54" s="256">
        <f t="array" aca="1" ref="I54" ca="1">IFERROR(INDEX($O$2:$AO$2,SMALL(IF($O54:$AO54&gt;0,COLUMN($A$1:$S$1)),I$4)),"")</f>
        <v>46138</v>
      </c>
      <c r="J54" s="256">
        <f t="array" aca="1" ref="J54" ca="1">IFERROR(INDEX($O$2:$AO$2,SMALL(IF($O54:$AO54&gt;0,COLUMN($A$1:$S$1)),J$4)),"")</f>
        <v>46173</v>
      </c>
      <c r="K54" s="256" t="str">
        <f t="array" aca="1" ref="K54" ca="1">IFERROR(INDEX($O$2:$AO$2,SMALL(IF($O54:$AO54&gt;0,COLUMN($A$1:$S$1)),K$4)),"")</f>
        <v/>
      </c>
      <c r="L54" s="257"/>
      <c r="M54" s="658" t="str">
        <f t="shared" si="5"/>
        <v>Qa*4*</v>
      </c>
      <c r="N54" s="261">
        <f t="shared" ca="1" si="21"/>
        <v>3</v>
      </c>
      <c r="O54" s="262">
        <f t="shared" ca="1" si="17"/>
        <v>0</v>
      </c>
      <c r="P54" s="262">
        <f t="shared" ca="1" si="17"/>
        <v>0</v>
      </c>
      <c r="Q54" s="262">
        <f t="shared" ca="1" si="17"/>
        <v>1</v>
      </c>
      <c r="R54" s="262">
        <f t="shared" ca="1" si="17"/>
        <v>0</v>
      </c>
      <c r="S54" s="262">
        <f t="shared" ca="1" si="17"/>
        <v>0</v>
      </c>
      <c r="T54" s="262">
        <f t="shared" ca="1" si="17"/>
        <v>0</v>
      </c>
      <c r="U54" s="262">
        <f t="shared" ca="1" si="17"/>
        <v>1</v>
      </c>
      <c r="V54" s="262">
        <f t="shared" ca="1" si="17"/>
        <v>0</v>
      </c>
      <c r="W54" s="262">
        <f t="shared" ca="1" si="17"/>
        <v>0</v>
      </c>
      <c r="X54" s="262">
        <f t="shared" ca="1" si="17"/>
        <v>0</v>
      </c>
      <c r="Y54" s="262">
        <f t="shared" ca="1" si="17"/>
        <v>0</v>
      </c>
      <c r="Z54" s="262">
        <f t="shared" ca="1" si="17"/>
        <v>0</v>
      </c>
      <c r="AA54" s="262">
        <f t="shared" ca="1" si="17"/>
        <v>0</v>
      </c>
      <c r="AB54" s="262">
        <f t="shared" ca="1" si="17"/>
        <v>0</v>
      </c>
      <c r="AC54" s="262">
        <f t="shared" ca="1" si="17"/>
        <v>0</v>
      </c>
      <c r="AD54" s="262">
        <f t="shared" ref="AD54:AN57" ca="1" si="22">COUNTIF(INDIRECT(AD$3),$M54)</f>
        <v>0</v>
      </c>
      <c r="AE54" s="262">
        <f t="shared" ca="1" si="22"/>
        <v>1</v>
      </c>
      <c r="AF54" s="262">
        <f t="shared" ca="1" si="22"/>
        <v>0</v>
      </c>
      <c r="AG54" s="262">
        <f t="shared" ca="1" si="22"/>
        <v>0</v>
      </c>
      <c r="AH54" s="262">
        <f t="shared" ca="1" si="22"/>
        <v>0</v>
      </c>
      <c r="AI54" s="262">
        <f t="shared" ca="1" si="22"/>
        <v>0</v>
      </c>
      <c r="AJ54" s="262">
        <f t="shared" ca="1" si="22"/>
        <v>0</v>
      </c>
      <c r="AK54" s="262">
        <f t="shared" ca="1" si="22"/>
        <v>0</v>
      </c>
      <c r="AL54" s="262">
        <f t="shared" ca="1" si="22"/>
        <v>0</v>
      </c>
      <c r="AM54" s="262">
        <f t="shared" ca="1" si="22"/>
        <v>0</v>
      </c>
      <c r="AN54" s="262">
        <f t="shared" ca="1" si="22"/>
        <v>0</v>
      </c>
      <c r="AO54" s="262">
        <f t="shared" ca="1" si="7"/>
        <v>0</v>
      </c>
      <c r="AQ54" s="250" t="s">
        <v>505</v>
      </c>
    </row>
    <row r="55" spans="2:43" s="250" customFormat="1" ht="12" x14ac:dyDescent="0.4">
      <c r="B55" s="284" t="s">
        <v>16</v>
      </c>
      <c r="C55" s="285" t="s">
        <v>17</v>
      </c>
      <c r="D55" s="286" t="s">
        <v>538</v>
      </c>
      <c r="E55" s="254" t="s">
        <v>18</v>
      </c>
      <c r="F55" s="255"/>
      <c r="G55" s="255"/>
      <c r="H55" s="256">
        <f t="array" aca="1" ref="H55" ca="1">IFERROR(INDEX($O$2:$AO$2,SMALL(IF($O55:$AO55&gt;0,COLUMN($A$1:$S$1)),H$4)),"")</f>
        <v>46124</v>
      </c>
      <c r="I55" s="256">
        <f t="array" aca="1" ref="I55" ca="1">IFERROR(INDEX($O$2:$AO$2,SMALL(IF($O55:$AO55&gt;0,COLUMN($A$1:$S$1)),I$4)),"")</f>
        <v>46166</v>
      </c>
      <c r="J55" s="256" t="str">
        <f t="array" aca="1" ref="J55" ca="1">IFERROR(INDEX($O$2:$AO$2,SMALL(IF($O55:$AO55&gt;0,COLUMN($A$1:$S$1)),J$4)),"")</f>
        <v/>
      </c>
      <c r="K55" s="256" t="str">
        <f t="array" aca="1" ref="K55" ca="1">IFERROR(INDEX($O$2:$AO$2,SMALL(IF($O55:$AO55&gt;0,COLUMN($A$1:$S$1)),K$4)),"")</f>
        <v/>
      </c>
      <c r="L55" s="257"/>
      <c r="M55" s="659" t="str">
        <f t="shared" si="5"/>
        <v>La*1*</v>
      </c>
      <c r="N55" s="261">
        <f t="shared" ca="1" si="21"/>
        <v>2</v>
      </c>
      <c r="O55" s="262">
        <f t="shared" ref="O55:AD57" ca="1" si="23">COUNTIF(INDIRECT(O$3),$M55)</f>
        <v>0</v>
      </c>
      <c r="P55" s="262">
        <f t="shared" ca="1" si="23"/>
        <v>0</v>
      </c>
      <c r="Q55" s="262">
        <f t="shared" ca="1" si="23"/>
        <v>1</v>
      </c>
      <c r="R55" s="262">
        <f t="shared" ca="1" si="23"/>
        <v>0</v>
      </c>
      <c r="S55" s="262">
        <f t="shared" ca="1" si="23"/>
        <v>0</v>
      </c>
      <c r="T55" s="262">
        <f t="shared" ca="1" si="23"/>
        <v>0</v>
      </c>
      <c r="U55" s="262">
        <f t="shared" ca="1" si="23"/>
        <v>0</v>
      </c>
      <c r="V55" s="262">
        <f t="shared" ca="1" si="23"/>
        <v>0</v>
      </c>
      <c r="W55" s="262">
        <f t="shared" ca="1" si="23"/>
        <v>0</v>
      </c>
      <c r="X55" s="262">
        <f t="shared" ca="1" si="23"/>
        <v>0</v>
      </c>
      <c r="Y55" s="262">
        <f t="shared" ca="1" si="23"/>
        <v>0</v>
      </c>
      <c r="Z55" s="262">
        <f t="shared" ca="1" si="23"/>
        <v>0</v>
      </c>
      <c r="AA55" s="262">
        <f t="shared" ca="1" si="23"/>
        <v>0</v>
      </c>
      <c r="AB55" s="262">
        <f t="shared" ca="1" si="23"/>
        <v>0</v>
      </c>
      <c r="AC55" s="262">
        <f t="shared" ca="1" si="23"/>
        <v>1</v>
      </c>
      <c r="AD55" s="262">
        <f t="shared" ca="1" si="23"/>
        <v>0</v>
      </c>
      <c r="AE55" s="262">
        <f t="shared" ca="1" si="22"/>
        <v>0</v>
      </c>
      <c r="AF55" s="262">
        <f t="shared" ca="1" si="22"/>
        <v>0</v>
      </c>
      <c r="AG55" s="262">
        <f t="shared" ca="1" si="22"/>
        <v>0</v>
      </c>
      <c r="AH55" s="262">
        <f t="shared" ca="1" si="22"/>
        <v>0</v>
      </c>
      <c r="AI55" s="262">
        <f t="shared" ca="1" si="22"/>
        <v>0</v>
      </c>
      <c r="AJ55" s="262">
        <f t="shared" ca="1" si="22"/>
        <v>0</v>
      </c>
      <c r="AK55" s="262">
        <f t="shared" ca="1" si="22"/>
        <v>0</v>
      </c>
      <c r="AL55" s="262">
        <f t="shared" ca="1" si="22"/>
        <v>0</v>
      </c>
      <c r="AM55" s="262">
        <f t="shared" ca="1" si="22"/>
        <v>0</v>
      </c>
      <c r="AN55" s="262">
        <f t="shared" ca="1" si="22"/>
        <v>0</v>
      </c>
      <c r="AO55" s="262">
        <f t="shared" ca="1" si="7"/>
        <v>0</v>
      </c>
      <c r="AQ55" s="250" t="s">
        <v>505</v>
      </c>
    </row>
    <row r="56" spans="2:43" s="250" customFormat="1" ht="12" x14ac:dyDescent="0.4">
      <c r="B56" s="287">
        <v>2</v>
      </c>
      <c r="C56" s="285" t="s">
        <v>19</v>
      </c>
      <c r="D56" s="286" t="s">
        <v>230</v>
      </c>
      <c r="E56" s="254" t="s">
        <v>18</v>
      </c>
      <c r="F56" s="255"/>
      <c r="G56" s="255"/>
      <c r="H56" s="256">
        <f t="array" aca="1" ref="H56" ca="1">IFERROR(INDEX($O$2:$AO$2,SMALL(IF($O56:$AO56&gt;0,COLUMN($A$1:$S$1)),H$4)),"")</f>
        <v>46124</v>
      </c>
      <c r="I56" s="256">
        <f t="array" aca="1" ref="I56" ca="1">IFERROR(INDEX($O$2:$AO$2,SMALL(IF($O56:$AO56&gt;0,COLUMN($A$1:$S$1)),I$4)),"")</f>
        <v>46138</v>
      </c>
      <c r="J56" s="256" t="str">
        <f t="array" aca="1" ref="J56" ca="1">IFERROR(INDEX($O$2:$AO$2,SMALL(IF($O56:$AO56&gt;0,COLUMN($A$1:$S$1)),J$4)),"")</f>
        <v/>
      </c>
      <c r="K56" s="256" t="str">
        <f t="array" aca="1" ref="K56" ca="1">IFERROR(INDEX($O$2:$AO$2,SMALL(IF($O56:$AO56&gt;0,COLUMN($A$1:$S$1)),K$4)),"")</f>
        <v/>
      </c>
      <c r="L56" s="257"/>
      <c r="M56" s="659" t="str">
        <f t="shared" si="5"/>
        <v>La*2*</v>
      </c>
      <c r="N56" s="261">
        <f t="shared" ca="1" si="21"/>
        <v>2</v>
      </c>
      <c r="O56" s="262">
        <f t="shared" ca="1" si="23"/>
        <v>0</v>
      </c>
      <c r="P56" s="262">
        <f t="shared" ca="1" si="23"/>
        <v>0</v>
      </c>
      <c r="Q56" s="262">
        <f t="shared" ca="1" si="23"/>
        <v>1</v>
      </c>
      <c r="R56" s="262">
        <f t="shared" ca="1" si="23"/>
        <v>0</v>
      </c>
      <c r="S56" s="262">
        <f t="shared" ca="1" si="23"/>
        <v>0</v>
      </c>
      <c r="T56" s="262">
        <f t="shared" ca="1" si="23"/>
        <v>0</v>
      </c>
      <c r="U56" s="262">
        <f t="shared" ca="1" si="23"/>
        <v>1</v>
      </c>
      <c r="V56" s="262">
        <f t="shared" ca="1" si="23"/>
        <v>0</v>
      </c>
      <c r="W56" s="262">
        <f t="shared" ca="1" si="23"/>
        <v>0</v>
      </c>
      <c r="X56" s="262">
        <f t="shared" ca="1" si="23"/>
        <v>0</v>
      </c>
      <c r="Y56" s="262">
        <f t="shared" ca="1" si="23"/>
        <v>0</v>
      </c>
      <c r="Z56" s="262">
        <f t="shared" ca="1" si="23"/>
        <v>0</v>
      </c>
      <c r="AA56" s="262">
        <f t="shared" ca="1" si="23"/>
        <v>0</v>
      </c>
      <c r="AB56" s="262">
        <f t="shared" ca="1" si="23"/>
        <v>0</v>
      </c>
      <c r="AC56" s="262">
        <f t="shared" ca="1" si="23"/>
        <v>0</v>
      </c>
      <c r="AD56" s="262">
        <f t="shared" ca="1" si="23"/>
        <v>0</v>
      </c>
      <c r="AE56" s="262">
        <f t="shared" ca="1" si="22"/>
        <v>0</v>
      </c>
      <c r="AF56" s="262">
        <f t="shared" ca="1" si="22"/>
        <v>0</v>
      </c>
      <c r="AG56" s="262">
        <f t="shared" ca="1" si="22"/>
        <v>0</v>
      </c>
      <c r="AH56" s="262">
        <f t="shared" ca="1" si="22"/>
        <v>0</v>
      </c>
      <c r="AI56" s="262">
        <f t="shared" ca="1" si="22"/>
        <v>0</v>
      </c>
      <c r="AJ56" s="262">
        <f t="shared" ca="1" si="22"/>
        <v>0</v>
      </c>
      <c r="AK56" s="262">
        <f t="shared" ca="1" si="22"/>
        <v>0</v>
      </c>
      <c r="AL56" s="262">
        <f t="shared" ca="1" si="22"/>
        <v>0</v>
      </c>
      <c r="AM56" s="262">
        <f t="shared" ca="1" si="22"/>
        <v>0</v>
      </c>
      <c r="AN56" s="262">
        <f t="shared" ca="1" si="22"/>
        <v>0</v>
      </c>
      <c r="AO56" s="262">
        <f t="shared" ca="1" si="7"/>
        <v>0</v>
      </c>
      <c r="AQ56" s="250" t="s">
        <v>505</v>
      </c>
    </row>
    <row r="57" spans="2:43" s="250" customFormat="1" ht="12" x14ac:dyDescent="0.4">
      <c r="B57" s="287">
        <v>3</v>
      </c>
      <c r="C57" s="285" t="s">
        <v>20</v>
      </c>
      <c r="D57" s="286" t="s">
        <v>231</v>
      </c>
      <c r="E57" s="254" t="s">
        <v>18</v>
      </c>
      <c r="F57" s="255"/>
      <c r="G57" s="255"/>
      <c r="H57" s="256">
        <f t="array" aca="1" ref="H57" ca="1">IFERROR(INDEX($O$2:$AO$2,SMALL(IF($O57:$AO57&gt;0,COLUMN($A$1:$S$1)),H$4)),"")</f>
        <v>46138</v>
      </c>
      <c r="I57" s="256">
        <f t="array" aca="1" ref="I57" ca="1">IFERROR(INDEX($O$2:$AO$2,SMALL(IF($O57:$AO57&gt;0,COLUMN($A$1:$S$1)),I$4)),"")</f>
        <v>46166</v>
      </c>
      <c r="J57" s="256" t="str">
        <f t="array" aca="1" ref="J57" ca="1">IFERROR(INDEX($O$2:$AO$2,SMALL(IF($O57:$AO57&gt;0,COLUMN($A$1:$S$1)),J$4)),"")</f>
        <v/>
      </c>
      <c r="K57" s="256" t="str">
        <f t="array" aca="1" ref="K57" ca="1">IFERROR(INDEX($O$2:$AO$2,SMALL(IF($O57:$AO57&gt;0,COLUMN($A$1:$S$1)),K$4)),"")</f>
        <v/>
      </c>
      <c r="L57" s="257"/>
      <c r="M57" s="659" t="str">
        <f t="shared" si="5"/>
        <v>La*3*</v>
      </c>
      <c r="N57" s="261">
        <f t="shared" ca="1" si="21"/>
        <v>2</v>
      </c>
      <c r="O57" s="262">
        <f t="shared" ca="1" si="23"/>
        <v>0</v>
      </c>
      <c r="P57" s="262">
        <f t="shared" ca="1" si="23"/>
        <v>0</v>
      </c>
      <c r="Q57" s="262">
        <f t="shared" ca="1" si="23"/>
        <v>0</v>
      </c>
      <c r="R57" s="262">
        <f t="shared" ca="1" si="23"/>
        <v>0</v>
      </c>
      <c r="S57" s="262">
        <f t="shared" ca="1" si="23"/>
        <v>0</v>
      </c>
      <c r="T57" s="262">
        <f t="shared" ca="1" si="23"/>
        <v>0</v>
      </c>
      <c r="U57" s="262">
        <f t="shared" ca="1" si="23"/>
        <v>1</v>
      </c>
      <c r="V57" s="262">
        <f t="shared" ca="1" si="23"/>
        <v>0</v>
      </c>
      <c r="W57" s="262">
        <f t="shared" ca="1" si="23"/>
        <v>0</v>
      </c>
      <c r="X57" s="262">
        <f t="shared" ca="1" si="23"/>
        <v>0</v>
      </c>
      <c r="Y57" s="262">
        <f t="shared" ca="1" si="23"/>
        <v>0</v>
      </c>
      <c r="Z57" s="262">
        <f t="shared" ca="1" si="23"/>
        <v>0</v>
      </c>
      <c r="AA57" s="262">
        <f t="shared" ca="1" si="23"/>
        <v>0</v>
      </c>
      <c r="AB57" s="262">
        <f t="shared" ca="1" si="23"/>
        <v>0</v>
      </c>
      <c r="AC57" s="262">
        <f t="shared" ca="1" si="23"/>
        <v>1</v>
      </c>
      <c r="AD57" s="262">
        <f t="shared" ca="1" si="23"/>
        <v>0</v>
      </c>
      <c r="AE57" s="262">
        <f t="shared" ca="1" si="22"/>
        <v>0</v>
      </c>
      <c r="AF57" s="262">
        <f t="shared" ca="1" si="22"/>
        <v>0</v>
      </c>
      <c r="AG57" s="262">
        <f t="shared" ca="1" si="22"/>
        <v>0</v>
      </c>
      <c r="AH57" s="262">
        <f t="shared" ca="1" si="22"/>
        <v>0</v>
      </c>
      <c r="AI57" s="262">
        <f t="shared" ca="1" si="22"/>
        <v>0</v>
      </c>
      <c r="AJ57" s="262">
        <f t="shared" ca="1" si="22"/>
        <v>0</v>
      </c>
      <c r="AK57" s="262">
        <f t="shared" ca="1" si="22"/>
        <v>0</v>
      </c>
      <c r="AL57" s="262">
        <f t="shared" ca="1" si="22"/>
        <v>0</v>
      </c>
      <c r="AM57" s="262">
        <f t="shared" ca="1" si="22"/>
        <v>0</v>
      </c>
      <c r="AN57" s="262">
        <f t="shared" ca="1" si="22"/>
        <v>0</v>
      </c>
      <c r="AO57" s="262">
        <f t="shared" ca="1" si="7"/>
        <v>0</v>
      </c>
      <c r="AQ57" s="250" t="s">
        <v>505</v>
      </c>
    </row>
    <row r="58" spans="2:43" s="240" customFormat="1" ht="14.25" x14ac:dyDescent="0.4">
      <c r="B58" s="243"/>
      <c r="C58" s="488" t="s">
        <v>250</v>
      </c>
      <c r="D58" s="490" t="s">
        <v>542</v>
      </c>
      <c r="E58" s="489" t="s">
        <v>283</v>
      </c>
      <c r="F58" s="491"/>
      <c r="G58" s="491"/>
      <c r="H58" s="492" t="str">
        <f t="array" ref="H58">IFERROR(INDEX($O$2:$AO$2,SMALL(IF($O58:$AO58&gt;0,COLUMN($A$1:$S$1)),H$4)),"")</f>
        <v/>
      </c>
      <c r="I58" s="492" t="str">
        <f t="array" ref="I58">IFERROR(INDEX($O$2:$AO$2,SMALL(IF($O58:$AO58&gt;0,COLUMN($A$1:$S$1)),I$4)),"")</f>
        <v/>
      </c>
      <c r="J58" s="492" t="str">
        <f t="array" ref="J58">IFERROR(INDEX($O$2:$AO$2,SMALL(IF($O58:$AO58&gt;0,COLUMN($A$1:$S$1)),J$4)),"")</f>
        <v/>
      </c>
      <c r="K58" s="492" t="str">
        <f t="array" ref="K58">IFERROR(INDEX($O$2:$AO$2,SMALL(IF($O58:$AO58&gt;0,COLUMN($A$1:$S$1)),K$4)),"")</f>
        <v/>
      </c>
      <c r="L58" s="242"/>
      <c r="M58" s="244" t="str">
        <f t="shared" ref="M58" si="24">LEFT($C58,2)&amp;"*"&amp;MID($C58,3,1)&amp;"*"</f>
        <v>Kz*1*</v>
      </c>
      <c r="N58" s="245">
        <f t="shared" ref="N58" si="25">SUM(O58:AO58)</f>
        <v>0</v>
      </c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6"/>
      <c r="AK58" s="246"/>
      <c r="AL58" s="246"/>
      <c r="AM58" s="246"/>
      <c r="AN58" s="246"/>
      <c r="AO58" s="246"/>
    </row>
    <row r="59" spans="2:43" s="240" customFormat="1" ht="14.25" x14ac:dyDescent="0.4">
      <c r="B59" s="247"/>
      <c r="C59" s="488" t="s">
        <v>251</v>
      </c>
      <c r="D59" s="490" t="s">
        <v>543</v>
      </c>
      <c r="E59" s="489" t="s">
        <v>8</v>
      </c>
      <c r="F59" s="491"/>
      <c r="G59" s="491"/>
      <c r="H59" s="492">
        <f t="array" aca="1" ref="H59" ca="1">IFERROR(INDEX($O$2:$AO$2,SMALL(IF($O60:$AO60&gt;0,COLUMN($A$1:$S$1)),H$4)),"")</f>
        <v>46117</v>
      </c>
      <c r="I59" s="492" t="str">
        <f t="array" ref="I59">IFERROR(INDEX($O$2:$AO$2,SMALL(IF($O60:$AO60&gt;0,COLUMN($A$1:$S$1)),I$4)),"")</f>
        <v/>
      </c>
      <c r="J59" s="492" t="str">
        <f t="array" ref="J59">IFERROR(INDEX($O$2:$AO$2,SMALL(IF($O60:$AO60&gt;0,COLUMN($A$1:$S$1)),J$4)),"")</f>
        <v/>
      </c>
      <c r="K59" s="492" t="str">
        <f t="array" ref="K59">IFERROR(INDEX($O$2:$AO$2,SMALL(IF($O60:$AO60&gt;0,COLUMN($A$1:$S$1)),K$4)),"")</f>
        <v/>
      </c>
      <c r="L59" s="242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G59" s="241"/>
      <c r="AH59" s="241"/>
    </row>
    <row r="60" spans="2:43" s="240" customFormat="1" ht="14.25" x14ac:dyDescent="0.4">
      <c r="B60" s="247"/>
      <c r="C60" s="488" t="s">
        <v>252</v>
      </c>
      <c r="D60" s="490" t="s">
        <v>544</v>
      </c>
      <c r="E60" s="489" t="s">
        <v>10</v>
      </c>
      <c r="F60" s="491"/>
      <c r="G60" s="491"/>
      <c r="H60" s="492">
        <f t="array" aca="1" ref="H60" ca="1">IFERROR(INDEX($O$2:$AO$2,SMALL(IF($O61:$AO61&gt;0,COLUMN($A$1:$S$1)),H$4)),"")</f>
        <v>46117</v>
      </c>
      <c r="I60" s="492" t="str">
        <f t="array" ref="I60">IFERROR(INDEX($O$2:$AO$2,SMALL(IF($O61:$AO61&gt;0,COLUMN($A$1:$S$1)),I$4)),"")</f>
        <v/>
      </c>
      <c r="J60" s="492" t="str">
        <f t="array" ref="J60">IFERROR(INDEX($O$2:$AO$2,SMALL(IF($O61:$AO61&gt;0,COLUMN($A$1:$S$1)),J$4)),"")</f>
        <v/>
      </c>
      <c r="K60" s="492" t="str">
        <f t="array" ref="K60">IFERROR(INDEX($O$2:$AO$2,SMALL(IF($O61:$AO61&gt;0,COLUMN($A$1:$S$1)),K$4)),"")</f>
        <v/>
      </c>
      <c r="L60" s="242"/>
      <c r="M60" s="485" t="s">
        <v>495</v>
      </c>
      <c r="N60" s="485" t="s">
        <v>497</v>
      </c>
      <c r="O60" s="486" t="s">
        <v>501</v>
      </c>
      <c r="P60" s="484"/>
      <c r="Q60" s="241"/>
      <c r="R60" s="241"/>
      <c r="S60" s="241"/>
      <c r="T60" s="241"/>
      <c r="U60" s="241"/>
      <c r="V60" s="241"/>
      <c r="W60" s="241"/>
      <c r="X60" s="241"/>
      <c r="Y60" s="241"/>
      <c r="Z60" s="241"/>
      <c r="AG60" s="241"/>
      <c r="AH60" s="241"/>
    </row>
    <row r="61" spans="2:43" s="240" customFormat="1" ht="14.25" x14ac:dyDescent="0.4">
      <c r="B61" s="247"/>
      <c r="C61" s="488" t="s">
        <v>253</v>
      </c>
      <c r="D61" s="490" t="s">
        <v>228</v>
      </c>
      <c r="E61" s="489" t="s">
        <v>98</v>
      </c>
      <c r="F61" s="491"/>
      <c r="G61" s="491"/>
      <c r="H61" s="492">
        <f t="array" aca="1" ref="H61" ca="1">IFERROR(INDEX($O$2:$AO$2,SMALL(IF($O62:$AO62&gt;0,COLUMN($A$1:$S$1)),H$4)),"")</f>
        <v>46117</v>
      </c>
      <c r="I61" s="492" t="str">
        <f t="array" ref="I61">IFERROR(INDEX($O$2:$AO$2,SMALL(IF($O62:$AO62&gt;0,COLUMN($A$1:$S$1)),I$4)),"")</f>
        <v/>
      </c>
      <c r="J61" s="492" t="str">
        <f t="array" ref="J61">IFERROR(INDEX($O$2:$AO$2,SMALL(IF($O62:$AO62&gt;0,COLUMN($A$1:$S$1)),J$4)),"")</f>
        <v/>
      </c>
      <c r="K61" s="492" t="str">
        <f t="array" ref="K61">IFERROR(INDEX($O$2:$AO$2,SMALL(IF($O62:$AO62&gt;0,COLUMN($A$1:$S$1)),K$4)),"")</f>
        <v/>
      </c>
      <c r="L61" s="242"/>
      <c r="M61" s="485" t="s">
        <v>496</v>
      </c>
      <c r="N61" s="485" t="s">
        <v>494</v>
      </c>
      <c r="O61" s="486" t="s">
        <v>502</v>
      </c>
      <c r="P61" s="484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G61" s="241"/>
      <c r="AH61" s="241"/>
    </row>
    <row r="62" spans="2:43" s="240" customFormat="1" ht="14.25" x14ac:dyDescent="0.4">
      <c r="B62" s="247"/>
      <c r="C62" s="488" t="s">
        <v>254</v>
      </c>
      <c r="D62" s="490" t="s">
        <v>545</v>
      </c>
      <c r="E62" s="489" t="s">
        <v>99</v>
      </c>
      <c r="F62" s="491"/>
      <c r="G62" s="491"/>
      <c r="H62" s="492" t="str">
        <f t="array" ref="H62">IFERROR(INDEX($O$2:$AO$2,SMALL(IF($O63:$AO63&gt;0,COLUMN($A$1:$S$1)),H$4)),"")</f>
        <v/>
      </c>
      <c r="I62" s="492" t="str">
        <f t="array" ref="I62">IFERROR(INDEX($O$2:$AO$2,SMALL(IF($O63:$AO63&gt;0,COLUMN($A$1:$S$1)),I$4)),"")</f>
        <v/>
      </c>
      <c r="J62" s="492" t="str">
        <f t="array" ref="J62">IFERROR(INDEX($O$2:$AO$2,SMALL(IF($O63:$AO63&gt;0,COLUMN($A$1:$S$1)),J$4)),"")</f>
        <v/>
      </c>
      <c r="K62" s="492" t="str">
        <f t="array" ref="K62">IFERROR(INDEX($O$2:$AO$2,SMALL(IF($O63:$AO63&gt;0,COLUMN($A$1:$S$1)),K$4)),"")</f>
        <v/>
      </c>
      <c r="L62" s="242"/>
      <c r="M62" s="485"/>
      <c r="N62" s="485" t="s">
        <v>204</v>
      </c>
      <c r="O62" s="487" t="s">
        <v>503</v>
      </c>
      <c r="P62" s="479"/>
      <c r="Q62" s="478"/>
      <c r="R62" s="478"/>
      <c r="S62" s="241"/>
      <c r="T62" s="241"/>
      <c r="U62" s="241"/>
      <c r="V62" s="241"/>
      <c r="W62" s="241"/>
      <c r="X62" s="241"/>
      <c r="Y62" s="241"/>
      <c r="Z62" s="241"/>
      <c r="AG62" s="241"/>
      <c r="AH62" s="241"/>
    </row>
    <row r="63" spans="2:43" s="240" customFormat="1" ht="14.25" x14ac:dyDescent="0.4">
      <c r="B63" s="247"/>
      <c r="C63" s="488" t="s">
        <v>281</v>
      </c>
      <c r="D63" s="490" t="s">
        <v>546</v>
      </c>
      <c r="E63" s="489" t="s">
        <v>11</v>
      </c>
      <c r="F63" s="491"/>
      <c r="G63" s="491"/>
      <c r="H63" s="492" t="str">
        <f t="array" ref="H63">IFERROR(INDEX($O$2:$AO$2,SMALL(IF($O64:$AO64&gt;0,COLUMN($A$1:$S$1)),H$4)),"")</f>
        <v/>
      </c>
      <c r="I63" s="492" t="str">
        <f t="array" ref="I63">IFERROR(INDEX($O$2:$AO$2,SMALL(IF($O64:$AO64&gt;0,COLUMN($A$1:$S$1)),I$4)),"")</f>
        <v/>
      </c>
      <c r="J63" s="492" t="str">
        <f t="array" ref="J63">IFERROR(INDEX($O$2:$AO$2,SMALL(IF($O64:$AO64&gt;0,COLUMN($A$1:$S$1)),J$4)),"")</f>
        <v/>
      </c>
      <c r="K63" s="492" t="str">
        <f t="array" ref="K63">IFERROR(INDEX($O$2:$AO$2,SMALL(IF($O64:$AO64&gt;0,COLUMN($A$1:$S$1)),K$4)),"")</f>
        <v/>
      </c>
      <c r="L63" s="242"/>
      <c r="M63" s="248"/>
      <c r="N63" s="241"/>
      <c r="O63" s="241"/>
      <c r="P63" s="241"/>
      <c r="Q63" s="241"/>
      <c r="R63" s="241"/>
      <c r="S63" s="241"/>
      <c r="T63" s="241"/>
      <c r="U63" s="241"/>
      <c r="V63" s="241"/>
      <c r="W63" s="241"/>
      <c r="X63" s="241"/>
      <c r="Y63" s="241"/>
      <c r="Z63" s="241"/>
      <c r="AG63" s="241"/>
      <c r="AH63" s="241"/>
    </row>
    <row r="64" spans="2:43" s="240" customFormat="1" ht="14.25" x14ac:dyDescent="0.4">
      <c r="B64" s="249"/>
      <c r="C64" s="488" t="s">
        <v>282</v>
      </c>
      <c r="D64" s="490" t="s">
        <v>227</v>
      </c>
      <c r="E64" s="489" t="s">
        <v>18</v>
      </c>
      <c r="F64" s="491"/>
      <c r="G64" s="491"/>
      <c r="H64" s="492" t="str">
        <f t="array" ref="H64">IFERROR(INDEX($O$2:$AO$2,SMALL(IF($O65:$AO65&gt;0,COLUMN($A$1:$S$1)),H$4)),"")</f>
        <v/>
      </c>
      <c r="I64" s="492" t="str">
        <f t="array" ref="I64">IFERROR(INDEX($O$2:$AO$2,SMALL(IF($O65:$AO65&gt;0,COLUMN($A$1:$S$1)),I$4)),"")</f>
        <v/>
      </c>
      <c r="J64" s="492" t="str">
        <f t="array" ref="J64">IFERROR(INDEX($O$2:$AO$2,SMALL(IF($O65:$AO65&gt;0,COLUMN($A$1:$S$1)),J$4)),"")</f>
        <v/>
      </c>
      <c r="K64" s="492" t="str">
        <f t="array" ref="K64">IFERROR(INDEX($O$2:$AO$2,SMALL(IF($O65:$AO65&gt;0,COLUMN($A$1:$S$1)),K$4)),"")</f>
        <v/>
      </c>
      <c r="L64" s="242"/>
      <c r="M64" s="248"/>
      <c r="N64" s="241"/>
      <c r="O64" s="241"/>
      <c r="P64" s="241"/>
      <c r="Q64" s="241"/>
      <c r="R64" s="241"/>
      <c r="S64" s="241"/>
      <c r="T64" s="241"/>
      <c r="U64" s="241"/>
      <c r="V64" s="241"/>
      <c r="W64" s="241"/>
      <c r="X64" s="241"/>
      <c r="Y64" s="241"/>
      <c r="Z64" s="241"/>
      <c r="AG64" s="241"/>
      <c r="AH64" s="241"/>
    </row>
    <row r="65" spans="3:35" x14ac:dyDescent="0.4">
      <c r="M65" s="45"/>
    </row>
    <row r="66" spans="3:35" x14ac:dyDescent="0.4">
      <c r="C66" s="40" t="s">
        <v>54</v>
      </c>
      <c r="D66" s="88" t="str">
        <f>E66&amp;"_"&amp;C66</f>
        <v>部別_TNO</v>
      </c>
      <c r="E66" s="40" t="s">
        <v>55</v>
      </c>
      <c r="M66" s="45" t="s">
        <v>40</v>
      </c>
    </row>
    <row r="67" spans="3:35" x14ac:dyDescent="0.4">
      <c r="H67" s="482" t="s">
        <v>499</v>
      </c>
      <c r="I67" s="482"/>
      <c r="J67" s="482"/>
      <c r="K67" s="482"/>
      <c r="M67" s="52"/>
      <c r="N67" s="52"/>
      <c r="O67" s="51">
        <f>+O86</f>
        <v>12</v>
      </c>
      <c r="P67" s="51">
        <f t="shared" ref="P67:X67" si="26">+P86</f>
        <v>13</v>
      </c>
      <c r="Q67" s="51">
        <f t="shared" si="26"/>
        <v>14</v>
      </c>
      <c r="R67" s="51">
        <f t="shared" si="26"/>
        <v>15</v>
      </c>
      <c r="S67" s="51">
        <f t="shared" si="26"/>
        <v>23</v>
      </c>
      <c r="T67" s="51">
        <f t="shared" si="26"/>
        <v>24</v>
      </c>
      <c r="U67" s="51">
        <f t="shared" si="26"/>
        <v>25</v>
      </c>
      <c r="V67" s="51">
        <f t="shared" si="26"/>
        <v>34</v>
      </c>
      <c r="W67" s="51">
        <f t="shared" si="26"/>
        <v>35</v>
      </c>
      <c r="X67" s="51">
        <f t="shared" si="26"/>
        <v>45</v>
      </c>
      <c r="AA67" s="41"/>
      <c r="AI67" s="41"/>
    </row>
    <row r="68" spans="3:35" x14ac:dyDescent="0.4">
      <c r="H68" s="482" t="s">
        <v>500</v>
      </c>
      <c r="I68" s="482"/>
      <c r="J68" s="482"/>
      <c r="K68" s="482"/>
      <c r="M68" s="53" t="str">
        <f t="shared" ref="M68:M81" si="27">+M87</f>
        <v>KA</v>
      </c>
      <c r="N68" s="53"/>
      <c r="O68" s="51">
        <f t="shared" ref="O68:X68" si="28">COUNTIF(SCH_MST,O87)</f>
        <v>1</v>
      </c>
      <c r="P68" s="51">
        <f t="shared" si="28"/>
        <v>1</v>
      </c>
      <c r="Q68" s="51">
        <f t="shared" si="28"/>
        <v>1</v>
      </c>
      <c r="R68" s="51">
        <f t="shared" si="28"/>
        <v>0</v>
      </c>
      <c r="S68" s="51">
        <f t="shared" si="28"/>
        <v>1</v>
      </c>
      <c r="T68" s="51">
        <f t="shared" si="28"/>
        <v>1</v>
      </c>
      <c r="U68" s="51">
        <f t="shared" si="28"/>
        <v>0</v>
      </c>
      <c r="V68" s="51">
        <f t="shared" si="28"/>
        <v>1</v>
      </c>
      <c r="W68" s="51">
        <f t="shared" si="28"/>
        <v>0</v>
      </c>
      <c r="X68" s="51">
        <f t="shared" si="28"/>
        <v>0</v>
      </c>
      <c r="AA68" s="41"/>
      <c r="AI68" s="41"/>
    </row>
    <row r="69" spans="3:35" x14ac:dyDescent="0.4">
      <c r="H69" s="483"/>
      <c r="I69" s="483"/>
      <c r="J69" s="483"/>
      <c r="K69" s="483"/>
      <c r="M69" s="53" t="str">
        <f t="shared" si="27"/>
        <v>KB</v>
      </c>
      <c r="N69" s="53"/>
      <c r="O69" s="51">
        <f t="shared" ref="O69:X69" si="29">COUNTIF(SCH_MST,O88)</f>
        <v>1</v>
      </c>
      <c r="P69" s="51">
        <f t="shared" si="29"/>
        <v>1</v>
      </c>
      <c r="Q69" s="51">
        <f t="shared" si="29"/>
        <v>1</v>
      </c>
      <c r="R69" s="51">
        <f t="shared" si="29"/>
        <v>0</v>
      </c>
      <c r="S69" s="51">
        <f t="shared" si="29"/>
        <v>1</v>
      </c>
      <c r="T69" s="51">
        <f t="shared" si="29"/>
        <v>1</v>
      </c>
      <c r="U69" s="51">
        <f t="shared" si="29"/>
        <v>0</v>
      </c>
      <c r="V69" s="51">
        <f t="shared" si="29"/>
        <v>1</v>
      </c>
      <c r="W69" s="51">
        <f t="shared" si="29"/>
        <v>0</v>
      </c>
      <c r="X69" s="51">
        <f t="shared" si="29"/>
        <v>0</v>
      </c>
      <c r="AA69" s="41"/>
      <c r="AI69" s="41"/>
    </row>
    <row r="70" spans="3:35" x14ac:dyDescent="0.4">
      <c r="M70" s="54" t="str">
        <f t="shared" si="27"/>
        <v>AA</v>
      </c>
      <c r="N70" s="54"/>
      <c r="O70" s="51">
        <f t="shared" ref="O70:X70" si="30">COUNTIF(SCH_MST,O89)</f>
        <v>1</v>
      </c>
      <c r="P70" s="51">
        <f t="shared" si="30"/>
        <v>1</v>
      </c>
      <c r="Q70" s="51">
        <f t="shared" si="30"/>
        <v>1</v>
      </c>
      <c r="R70" s="51">
        <f t="shared" si="30"/>
        <v>0</v>
      </c>
      <c r="S70" s="51">
        <f t="shared" si="30"/>
        <v>1</v>
      </c>
      <c r="T70" s="51">
        <f t="shared" si="30"/>
        <v>1</v>
      </c>
      <c r="U70" s="51">
        <f t="shared" si="30"/>
        <v>0</v>
      </c>
      <c r="V70" s="51">
        <f t="shared" si="30"/>
        <v>1</v>
      </c>
      <c r="W70" s="51">
        <f t="shared" si="30"/>
        <v>0</v>
      </c>
      <c r="X70" s="51">
        <f t="shared" si="30"/>
        <v>0</v>
      </c>
      <c r="AA70" s="41"/>
      <c r="AI70" s="41"/>
    </row>
    <row r="71" spans="3:35" x14ac:dyDescent="0.4">
      <c r="M71" s="54" t="str">
        <f t="shared" si="27"/>
        <v>AB</v>
      </c>
      <c r="N71" s="54"/>
      <c r="O71" s="51">
        <f t="shared" ref="O71:X71" si="31">COUNTIF(SCH_MST,O90)</f>
        <v>1</v>
      </c>
      <c r="P71" s="51">
        <f t="shared" si="31"/>
        <v>1</v>
      </c>
      <c r="Q71" s="51">
        <f t="shared" si="31"/>
        <v>1</v>
      </c>
      <c r="R71" s="51">
        <f t="shared" si="31"/>
        <v>0</v>
      </c>
      <c r="S71" s="51">
        <f t="shared" si="31"/>
        <v>1</v>
      </c>
      <c r="T71" s="51">
        <f t="shared" si="31"/>
        <v>1</v>
      </c>
      <c r="U71" s="51">
        <f t="shared" si="31"/>
        <v>0</v>
      </c>
      <c r="V71" s="51">
        <f t="shared" si="31"/>
        <v>1</v>
      </c>
      <c r="W71" s="51">
        <f t="shared" si="31"/>
        <v>0</v>
      </c>
      <c r="X71" s="51">
        <f t="shared" si="31"/>
        <v>0</v>
      </c>
      <c r="AA71" s="41"/>
      <c r="AI71" s="41"/>
    </row>
    <row r="72" spans="3:35" x14ac:dyDescent="0.4">
      <c r="M72" s="54" t="str">
        <f t="shared" si="27"/>
        <v>AC</v>
      </c>
      <c r="N72" s="54"/>
      <c r="O72" s="51">
        <f t="shared" ref="O72:X72" si="32">COUNTIF(SCH_MST,O91)</f>
        <v>1</v>
      </c>
      <c r="P72" s="51">
        <f t="shared" si="32"/>
        <v>1</v>
      </c>
      <c r="Q72" s="51">
        <f t="shared" si="32"/>
        <v>1</v>
      </c>
      <c r="R72" s="51">
        <f t="shared" si="32"/>
        <v>0</v>
      </c>
      <c r="S72" s="51">
        <f t="shared" si="32"/>
        <v>1</v>
      </c>
      <c r="T72" s="51">
        <f t="shared" si="32"/>
        <v>1</v>
      </c>
      <c r="U72" s="51">
        <f t="shared" si="32"/>
        <v>0</v>
      </c>
      <c r="V72" s="51">
        <f t="shared" si="32"/>
        <v>1</v>
      </c>
      <c r="W72" s="51">
        <f t="shared" si="32"/>
        <v>0</v>
      </c>
      <c r="X72" s="51">
        <f t="shared" si="32"/>
        <v>0</v>
      </c>
      <c r="AA72" s="41"/>
      <c r="AI72" s="41"/>
    </row>
    <row r="73" spans="3:35" x14ac:dyDescent="0.4">
      <c r="M73" s="54" t="str">
        <f t="shared" si="27"/>
        <v>AD</v>
      </c>
      <c r="N73" s="54"/>
      <c r="O73" s="51">
        <f t="shared" ref="O73:X73" si="33">COUNTIF(SCH_MST,O92)</f>
        <v>0</v>
      </c>
      <c r="P73" s="51">
        <f t="shared" si="33"/>
        <v>0</v>
      </c>
      <c r="Q73" s="51">
        <f t="shared" si="33"/>
        <v>0</v>
      </c>
      <c r="R73" s="51">
        <f t="shared" si="33"/>
        <v>0</v>
      </c>
      <c r="S73" s="51">
        <f t="shared" si="33"/>
        <v>0</v>
      </c>
      <c r="T73" s="51">
        <f t="shared" si="33"/>
        <v>0</v>
      </c>
      <c r="U73" s="51">
        <f t="shared" si="33"/>
        <v>0</v>
      </c>
      <c r="V73" s="51">
        <f t="shared" si="33"/>
        <v>0</v>
      </c>
      <c r="W73" s="51">
        <f t="shared" si="33"/>
        <v>0</v>
      </c>
      <c r="X73" s="51">
        <f t="shared" si="33"/>
        <v>0</v>
      </c>
      <c r="AA73" s="41"/>
      <c r="AI73" s="41"/>
    </row>
    <row r="74" spans="3:35" x14ac:dyDescent="0.4">
      <c r="M74" s="55" t="str">
        <f t="shared" si="27"/>
        <v>BA</v>
      </c>
      <c r="N74" s="55"/>
      <c r="O74" s="51">
        <f t="shared" ref="O74:X74" si="34">COUNTIF(SCH_MST,O93)</f>
        <v>1</v>
      </c>
      <c r="P74" s="51">
        <f t="shared" si="34"/>
        <v>1</v>
      </c>
      <c r="Q74" s="51">
        <f t="shared" si="34"/>
        <v>1</v>
      </c>
      <c r="R74" s="51">
        <f t="shared" si="34"/>
        <v>0</v>
      </c>
      <c r="S74" s="51">
        <f t="shared" si="34"/>
        <v>1</v>
      </c>
      <c r="T74" s="51">
        <f t="shared" si="34"/>
        <v>1</v>
      </c>
      <c r="U74" s="51">
        <f t="shared" si="34"/>
        <v>0</v>
      </c>
      <c r="V74" s="51">
        <f t="shared" si="34"/>
        <v>1</v>
      </c>
      <c r="W74" s="51">
        <f t="shared" si="34"/>
        <v>0</v>
      </c>
      <c r="X74" s="51">
        <f t="shared" si="34"/>
        <v>0</v>
      </c>
      <c r="AA74" s="41"/>
      <c r="AI74" s="41"/>
    </row>
    <row r="75" spans="3:35" x14ac:dyDescent="0.4">
      <c r="M75" s="55" t="str">
        <f t="shared" si="27"/>
        <v>BB</v>
      </c>
      <c r="N75" s="55"/>
      <c r="O75" s="51">
        <f t="shared" ref="O75:X75" si="35">COUNTIF(SCH_MST,O94)</f>
        <v>1</v>
      </c>
      <c r="P75" s="51">
        <f t="shared" si="35"/>
        <v>1</v>
      </c>
      <c r="Q75" s="51">
        <f t="shared" si="35"/>
        <v>0</v>
      </c>
      <c r="R75" s="51">
        <f t="shared" si="35"/>
        <v>0</v>
      </c>
      <c r="S75" s="51">
        <f t="shared" si="35"/>
        <v>1</v>
      </c>
      <c r="T75" s="51">
        <f t="shared" si="35"/>
        <v>0</v>
      </c>
      <c r="U75" s="51">
        <f t="shared" si="35"/>
        <v>0</v>
      </c>
      <c r="V75" s="51">
        <f t="shared" si="35"/>
        <v>0</v>
      </c>
      <c r="W75" s="51">
        <f t="shared" si="35"/>
        <v>0</v>
      </c>
      <c r="X75" s="51">
        <f t="shared" si="35"/>
        <v>0</v>
      </c>
      <c r="AA75" s="41"/>
      <c r="AI75" s="41"/>
    </row>
    <row r="76" spans="3:35" x14ac:dyDescent="0.4">
      <c r="M76" s="55" t="str">
        <f t="shared" si="27"/>
        <v>BC</v>
      </c>
      <c r="N76" s="55"/>
      <c r="O76" s="51">
        <f t="shared" ref="O76:X76" si="36">COUNTIF(SCH_MST,O95)</f>
        <v>1</v>
      </c>
      <c r="P76" s="51">
        <f t="shared" si="36"/>
        <v>1</v>
      </c>
      <c r="Q76" s="51">
        <f t="shared" si="36"/>
        <v>0</v>
      </c>
      <c r="R76" s="51">
        <f t="shared" si="36"/>
        <v>0</v>
      </c>
      <c r="S76" s="51">
        <f t="shared" si="36"/>
        <v>1</v>
      </c>
      <c r="T76" s="51">
        <f t="shared" si="36"/>
        <v>0</v>
      </c>
      <c r="U76" s="51">
        <f t="shared" si="36"/>
        <v>0</v>
      </c>
      <c r="V76" s="51">
        <f t="shared" si="36"/>
        <v>0</v>
      </c>
      <c r="W76" s="51">
        <f t="shared" si="36"/>
        <v>0</v>
      </c>
      <c r="X76" s="51">
        <f t="shared" si="36"/>
        <v>0</v>
      </c>
      <c r="AA76" s="41"/>
      <c r="AI76" s="41"/>
    </row>
    <row r="77" spans="3:35" x14ac:dyDescent="0.4">
      <c r="M77" s="55" t="str">
        <f t="shared" si="27"/>
        <v>BD</v>
      </c>
      <c r="N77" s="55"/>
      <c r="O77" s="51">
        <f t="shared" ref="O77:X77" si="37">COUNTIF(SCH_MST,O96)</f>
        <v>0</v>
      </c>
      <c r="P77" s="51">
        <f t="shared" si="37"/>
        <v>0</v>
      </c>
      <c r="Q77" s="51">
        <f t="shared" si="37"/>
        <v>0</v>
      </c>
      <c r="R77" s="51">
        <f t="shared" si="37"/>
        <v>0</v>
      </c>
      <c r="S77" s="51">
        <f t="shared" si="37"/>
        <v>0</v>
      </c>
      <c r="T77" s="51">
        <f t="shared" si="37"/>
        <v>0</v>
      </c>
      <c r="U77" s="51">
        <f t="shared" si="37"/>
        <v>0</v>
      </c>
      <c r="V77" s="51">
        <f t="shared" si="37"/>
        <v>0</v>
      </c>
      <c r="W77" s="51">
        <f t="shared" si="37"/>
        <v>0</v>
      </c>
      <c r="X77" s="51">
        <f t="shared" si="37"/>
        <v>0</v>
      </c>
      <c r="AA77" s="41"/>
      <c r="AI77" s="41"/>
    </row>
    <row r="78" spans="3:35" x14ac:dyDescent="0.4">
      <c r="M78" s="56" t="str">
        <f t="shared" si="27"/>
        <v>JA</v>
      </c>
      <c r="N78" s="56"/>
      <c r="O78" s="51">
        <f t="shared" ref="O78:X78" si="38">COUNTIF(SCH_MST,O97)</f>
        <v>1</v>
      </c>
      <c r="P78" s="51">
        <f t="shared" si="38"/>
        <v>1</v>
      </c>
      <c r="Q78" s="51">
        <f t="shared" si="38"/>
        <v>0</v>
      </c>
      <c r="R78" s="51">
        <f t="shared" si="38"/>
        <v>0</v>
      </c>
      <c r="S78" s="51">
        <f t="shared" si="38"/>
        <v>1</v>
      </c>
      <c r="T78" s="51">
        <f t="shared" si="38"/>
        <v>0</v>
      </c>
      <c r="U78" s="51">
        <f t="shared" si="38"/>
        <v>0</v>
      </c>
      <c r="V78" s="51">
        <f t="shared" si="38"/>
        <v>0</v>
      </c>
      <c r="W78" s="51">
        <f t="shared" si="38"/>
        <v>0</v>
      </c>
      <c r="X78" s="51">
        <f t="shared" si="38"/>
        <v>0</v>
      </c>
      <c r="AA78" s="41"/>
      <c r="AI78" s="41"/>
    </row>
    <row r="79" spans="3:35" x14ac:dyDescent="0.4">
      <c r="M79" s="56" t="str">
        <f t="shared" si="27"/>
        <v>JB</v>
      </c>
      <c r="N79" s="56"/>
      <c r="O79" s="51">
        <f t="shared" ref="O79:X79" si="39">COUNTIF(SCH_MST,O98)</f>
        <v>1</v>
      </c>
      <c r="P79" s="51">
        <f t="shared" si="39"/>
        <v>1</v>
      </c>
      <c r="Q79" s="51">
        <f t="shared" si="39"/>
        <v>0</v>
      </c>
      <c r="R79" s="51">
        <f t="shared" si="39"/>
        <v>0</v>
      </c>
      <c r="S79" s="51">
        <f t="shared" si="39"/>
        <v>1</v>
      </c>
      <c r="T79" s="51">
        <f t="shared" si="39"/>
        <v>0</v>
      </c>
      <c r="U79" s="51">
        <f t="shared" si="39"/>
        <v>0</v>
      </c>
      <c r="V79" s="51">
        <f t="shared" si="39"/>
        <v>0</v>
      </c>
      <c r="W79" s="51">
        <f t="shared" si="39"/>
        <v>0</v>
      </c>
      <c r="X79" s="51">
        <f t="shared" si="39"/>
        <v>0</v>
      </c>
      <c r="AA79" s="41"/>
      <c r="AI79" s="41"/>
    </row>
    <row r="80" spans="3:35" x14ac:dyDescent="0.4">
      <c r="M80" s="76" t="str">
        <f t="shared" si="27"/>
        <v>SA</v>
      </c>
      <c r="N80" s="76"/>
      <c r="O80" s="51">
        <f t="shared" ref="O80:X80" si="40">COUNTIF(SCH_MST,O99)</f>
        <v>1</v>
      </c>
      <c r="P80" s="51">
        <f t="shared" si="40"/>
        <v>1</v>
      </c>
      <c r="Q80" s="51">
        <f t="shared" si="40"/>
        <v>1</v>
      </c>
      <c r="R80" s="51">
        <f t="shared" si="40"/>
        <v>0</v>
      </c>
      <c r="S80" s="51">
        <f t="shared" si="40"/>
        <v>1</v>
      </c>
      <c r="T80" s="51">
        <f t="shared" si="40"/>
        <v>1</v>
      </c>
      <c r="U80" s="51">
        <f t="shared" si="40"/>
        <v>0</v>
      </c>
      <c r="V80" s="51">
        <f t="shared" si="40"/>
        <v>1</v>
      </c>
      <c r="W80" s="51">
        <f t="shared" si="40"/>
        <v>0</v>
      </c>
      <c r="X80" s="51">
        <f t="shared" si="40"/>
        <v>0</v>
      </c>
      <c r="AA80" s="41"/>
      <c r="AI80" s="41"/>
    </row>
    <row r="81" spans="13:35" x14ac:dyDescent="0.4">
      <c r="M81" s="76" t="str">
        <f t="shared" si="27"/>
        <v>SB</v>
      </c>
      <c r="N81" s="76"/>
      <c r="O81" s="51">
        <f t="shared" ref="O81:X82" si="41">COUNTIF(SCH_MST,O100)</f>
        <v>1</v>
      </c>
      <c r="P81" s="51">
        <f t="shared" si="41"/>
        <v>1</v>
      </c>
      <c r="Q81" s="51">
        <f t="shared" si="41"/>
        <v>0</v>
      </c>
      <c r="R81" s="51">
        <f t="shared" si="41"/>
        <v>0</v>
      </c>
      <c r="S81" s="51">
        <f t="shared" si="41"/>
        <v>1</v>
      </c>
      <c r="T81" s="51">
        <f t="shared" si="41"/>
        <v>0</v>
      </c>
      <c r="U81" s="51">
        <f t="shared" si="41"/>
        <v>0</v>
      </c>
      <c r="V81" s="51">
        <f t="shared" si="41"/>
        <v>0</v>
      </c>
      <c r="W81" s="51">
        <f t="shared" si="41"/>
        <v>0</v>
      </c>
      <c r="X81" s="51">
        <f t="shared" si="41"/>
        <v>0</v>
      </c>
      <c r="AA81" s="41"/>
      <c r="AI81" s="41"/>
    </row>
    <row r="82" spans="13:35" x14ac:dyDescent="0.4">
      <c r="M82" s="76" t="str">
        <f t="shared" ref="M82:M84" si="42">+M101</f>
        <v>SC</v>
      </c>
      <c r="N82" s="76"/>
      <c r="O82" s="51">
        <f t="shared" si="41"/>
        <v>1</v>
      </c>
      <c r="P82" s="51">
        <f t="shared" si="41"/>
        <v>1</v>
      </c>
      <c r="Q82" s="51">
        <f t="shared" si="41"/>
        <v>0</v>
      </c>
      <c r="R82" s="51">
        <f t="shared" si="41"/>
        <v>0</v>
      </c>
      <c r="S82" s="51">
        <f t="shared" si="41"/>
        <v>1</v>
      </c>
      <c r="T82" s="51">
        <f t="shared" si="41"/>
        <v>0</v>
      </c>
      <c r="U82" s="51">
        <f t="shared" si="41"/>
        <v>0</v>
      </c>
      <c r="V82" s="51">
        <f t="shared" si="41"/>
        <v>0</v>
      </c>
      <c r="W82" s="51">
        <f t="shared" si="41"/>
        <v>0</v>
      </c>
      <c r="X82" s="51">
        <f t="shared" si="41"/>
        <v>0</v>
      </c>
      <c r="AA82" s="41"/>
      <c r="AI82" s="41"/>
    </row>
    <row r="83" spans="13:35" x14ac:dyDescent="0.4">
      <c r="M83" s="57" t="str">
        <f t="shared" si="42"/>
        <v>QA</v>
      </c>
      <c r="N83" s="57"/>
      <c r="O83" s="51">
        <f t="shared" ref="O83:X83" si="43">COUNTIF(SCH_MST,O102)</f>
        <v>1</v>
      </c>
      <c r="P83" s="51">
        <f t="shared" si="43"/>
        <v>1</v>
      </c>
      <c r="Q83" s="51">
        <f t="shared" si="43"/>
        <v>1</v>
      </c>
      <c r="R83" s="51">
        <f t="shared" si="43"/>
        <v>0</v>
      </c>
      <c r="S83" s="51">
        <f t="shared" si="43"/>
        <v>1</v>
      </c>
      <c r="T83" s="51">
        <f t="shared" si="43"/>
        <v>1</v>
      </c>
      <c r="U83" s="51">
        <f t="shared" si="43"/>
        <v>0</v>
      </c>
      <c r="V83" s="51">
        <f t="shared" si="43"/>
        <v>1</v>
      </c>
      <c r="W83" s="51">
        <f t="shared" si="43"/>
        <v>0</v>
      </c>
      <c r="X83" s="51">
        <f t="shared" si="43"/>
        <v>0</v>
      </c>
      <c r="AA83" s="41"/>
      <c r="AI83" s="41"/>
    </row>
    <row r="84" spans="13:35" x14ac:dyDescent="0.4">
      <c r="M84" s="135" t="str">
        <f t="shared" si="42"/>
        <v>LA</v>
      </c>
      <c r="N84" s="135"/>
      <c r="O84" s="51">
        <f t="shared" ref="O84:X84" si="44">COUNTIF(SCH_MST,O103)</f>
        <v>1</v>
      </c>
      <c r="P84" s="51">
        <f t="shared" si="44"/>
        <v>1</v>
      </c>
      <c r="Q84" s="51">
        <f t="shared" si="44"/>
        <v>0</v>
      </c>
      <c r="R84" s="51">
        <f t="shared" si="44"/>
        <v>0</v>
      </c>
      <c r="S84" s="51">
        <f t="shared" si="44"/>
        <v>1</v>
      </c>
      <c r="T84" s="51">
        <f t="shared" si="44"/>
        <v>0</v>
      </c>
      <c r="U84" s="51">
        <f t="shared" si="44"/>
        <v>0</v>
      </c>
      <c r="V84" s="51">
        <f t="shared" si="44"/>
        <v>0</v>
      </c>
      <c r="W84" s="51">
        <f t="shared" si="44"/>
        <v>0</v>
      </c>
      <c r="X84" s="51">
        <f t="shared" si="44"/>
        <v>0</v>
      </c>
      <c r="AA84" s="41"/>
      <c r="AI84" s="41"/>
    </row>
    <row r="85" spans="13:35" x14ac:dyDescent="0.4">
      <c r="M85" s="58"/>
      <c r="N85" s="58"/>
      <c r="O85" s="3"/>
      <c r="P85" s="3"/>
      <c r="Q85" s="3"/>
      <c r="R85" s="3"/>
      <c r="S85" s="3"/>
      <c r="T85" s="3"/>
      <c r="U85" s="3"/>
      <c r="V85" s="3"/>
      <c r="W85" s="3"/>
      <c r="X85" s="3"/>
      <c r="AA85" s="41"/>
      <c r="AI85" s="41"/>
    </row>
    <row r="86" spans="13:35" x14ac:dyDescent="0.4">
      <c r="M86" s="59"/>
      <c r="N86" s="59"/>
      <c r="O86" s="60">
        <v>12</v>
      </c>
      <c r="P86" s="60">
        <v>13</v>
      </c>
      <c r="Q86" s="60">
        <v>14</v>
      </c>
      <c r="R86" s="60">
        <v>15</v>
      </c>
      <c r="S86" s="60">
        <v>23</v>
      </c>
      <c r="T86" s="60">
        <v>24</v>
      </c>
      <c r="U86" s="60">
        <v>25</v>
      </c>
      <c r="V86" s="60">
        <v>34</v>
      </c>
      <c r="W86" s="60">
        <v>35</v>
      </c>
      <c r="X86" s="60">
        <v>45</v>
      </c>
      <c r="AA86" s="41"/>
      <c r="AI86" s="41"/>
    </row>
    <row r="87" spans="13:35" x14ac:dyDescent="0.4">
      <c r="M87" s="59" t="s">
        <v>26</v>
      </c>
      <c r="N87" s="59"/>
      <c r="O87" s="60" t="str">
        <f>$M87&amp;O$86</f>
        <v>KA12</v>
      </c>
      <c r="P87" s="60" t="str">
        <f t="shared" ref="P87:X103" si="45">$M87&amp;P$86</f>
        <v>KA13</v>
      </c>
      <c r="Q87" s="60" t="str">
        <f t="shared" si="45"/>
        <v>KA14</v>
      </c>
      <c r="R87" s="60" t="str">
        <f t="shared" si="45"/>
        <v>KA15</v>
      </c>
      <c r="S87" s="60" t="str">
        <f t="shared" si="45"/>
        <v>KA23</v>
      </c>
      <c r="T87" s="60" t="str">
        <f t="shared" si="45"/>
        <v>KA24</v>
      </c>
      <c r="U87" s="60" t="str">
        <f t="shared" si="45"/>
        <v>KA25</v>
      </c>
      <c r="V87" s="60" t="str">
        <f t="shared" si="45"/>
        <v>KA34</v>
      </c>
      <c r="W87" s="60" t="str">
        <f t="shared" si="45"/>
        <v>KA35</v>
      </c>
      <c r="X87" s="60" t="str">
        <f t="shared" si="45"/>
        <v>KA45</v>
      </c>
      <c r="AA87" s="41"/>
      <c r="AI87" s="41"/>
    </row>
    <row r="88" spans="13:35" x14ac:dyDescent="0.4">
      <c r="M88" s="59" t="s">
        <v>27</v>
      </c>
      <c r="N88" s="59"/>
      <c r="O88" s="60" t="str">
        <f t="shared" ref="O88:O103" si="46">$M88&amp;O$86</f>
        <v>KB12</v>
      </c>
      <c r="P88" s="60" t="str">
        <f t="shared" si="45"/>
        <v>KB13</v>
      </c>
      <c r="Q88" s="60" t="str">
        <f t="shared" si="45"/>
        <v>KB14</v>
      </c>
      <c r="R88" s="60" t="str">
        <f t="shared" si="45"/>
        <v>KB15</v>
      </c>
      <c r="S88" s="60" t="str">
        <f t="shared" si="45"/>
        <v>KB23</v>
      </c>
      <c r="T88" s="60" t="str">
        <f t="shared" si="45"/>
        <v>KB24</v>
      </c>
      <c r="U88" s="60" t="str">
        <f t="shared" si="45"/>
        <v>KB25</v>
      </c>
      <c r="V88" s="60" t="str">
        <f t="shared" si="45"/>
        <v>KB34</v>
      </c>
      <c r="W88" s="60" t="str">
        <f t="shared" si="45"/>
        <v>KB35</v>
      </c>
      <c r="X88" s="60" t="str">
        <f t="shared" si="45"/>
        <v>KB45</v>
      </c>
      <c r="AA88" s="41"/>
      <c r="AI88" s="41"/>
    </row>
    <row r="89" spans="13:35" x14ac:dyDescent="0.4">
      <c r="M89" s="59" t="s">
        <v>28</v>
      </c>
      <c r="N89" s="59"/>
      <c r="O89" s="60" t="str">
        <f t="shared" si="46"/>
        <v>AA12</v>
      </c>
      <c r="P89" s="60" t="str">
        <f t="shared" si="45"/>
        <v>AA13</v>
      </c>
      <c r="Q89" s="60" t="str">
        <f t="shared" si="45"/>
        <v>AA14</v>
      </c>
      <c r="R89" s="60" t="str">
        <f t="shared" si="45"/>
        <v>AA15</v>
      </c>
      <c r="S89" s="60" t="str">
        <f t="shared" si="45"/>
        <v>AA23</v>
      </c>
      <c r="T89" s="60" t="str">
        <f t="shared" si="45"/>
        <v>AA24</v>
      </c>
      <c r="U89" s="60" t="str">
        <f t="shared" si="45"/>
        <v>AA25</v>
      </c>
      <c r="V89" s="60" t="str">
        <f t="shared" si="45"/>
        <v>AA34</v>
      </c>
      <c r="W89" s="60" t="str">
        <f t="shared" si="45"/>
        <v>AA35</v>
      </c>
      <c r="X89" s="60" t="str">
        <f t="shared" si="45"/>
        <v>AA45</v>
      </c>
      <c r="AA89" s="41"/>
      <c r="AI89" s="41"/>
    </row>
    <row r="90" spans="13:35" x14ac:dyDescent="0.4">
      <c r="M90" s="59" t="s">
        <v>29</v>
      </c>
      <c r="N90" s="59"/>
      <c r="O90" s="60" t="str">
        <f t="shared" si="46"/>
        <v>AB12</v>
      </c>
      <c r="P90" s="60" t="str">
        <f t="shared" si="45"/>
        <v>AB13</v>
      </c>
      <c r="Q90" s="60" t="str">
        <f t="shared" si="45"/>
        <v>AB14</v>
      </c>
      <c r="R90" s="60" t="str">
        <f t="shared" si="45"/>
        <v>AB15</v>
      </c>
      <c r="S90" s="60" t="str">
        <f t="shared" si="45"/>
        <v>AB23</v>
      </c>
      <c r="T90" s="60" t="str">
        <f t="shared" si="45"/>
        <v>AB24</v>
      </c>
      <c r="U90" s="60" t="str">
        <f t="shared" si="45"/>
        <v>AB25</v>
      </c>
      <c r="V90" s="60" t="str">
        <f t="shared" si="45"/>
        <v>AB34</v>
      </c>
      <c r="W90" s="60" t="str">
        <f t="shared" si="45"/>
        <v>AB35</v>
      </c>
      <c r="X90" s="60" t="str">
        <f t="shared" si="45"/>
        <v>AB45</v>
      </c>
      <c r="AA90" s="41"/>
      <c r="AI90" s="41"/>
    </row>
    <row r="91" spans="13:35" x14ac:dyDescent="0.4">
      <c r="M91" s="59" t="s">
        <v>30</v>
      </c>
      <c r="N91" s="59"/>
      <c r="O91" s="60" t="str">
        <f t="shared" si="46"/>
        <v>AC12</v>
      </c>
      <c r="P91" s="60" t="str">
        <f t="shared" si="45"/>
        <v>AC13</v>
      </c>
      <c r="Q91" s="60" t="str">
        <f t="shared" si="45"/>
        <v>AC14</v>
      </c>
      <c r="R91" s="60" t="str">
        <f t="shared" si="45"/>
        <v>AC15</v>
      </c>
      <c r="S91" s="60" t="str">
        <f t="shared" si="45"/>
        <v>AC23</v>
      </c>
      <c r="T91" s="60" t="str">
        <f t="shared" si="45"/>
        <v>AC24</v>
      </c>
      <c r="U91" s="60" t="str">
        <f t="shared" si="45"/>
        <v>AC25</v>
      </c>
      <c r="V91" s="60" t="str">
        <f t="shared" si="45"/>
        <v>AC34</v>
      </c>
      <c r="W91" s="60" t="str">
        <f t="shared" si="45"/>
        <v>AC35</v>
      </c>
      <c r="X91" s="60" t="str">
        <f t="shared" si="45"/>
        <v>AC45</v>
      </c>
      <c r="AA91" s="41"/>
      <c r="AI91" s="41"/>
    </row>
    <row r="92" spans="13:35" x14ac:dyDescent="0.4">
      <c r="M92" s="59" t="s">
        <v>31</v>
      </c>
      <c r="N92" s="59"/>
      <c r="O92" s="60" t="str">
        <f t="shared" si="46"/>
        <v>AD12</v>
      </c>
      <c r="P92" s="60" t="str">
        <f t="shared" si="45"/>
        <v>AD13</v>
      </c>
      <c r="Q92" s="60" t="str">
        <f t="shared" si="45"/>
        <v>AD14</v>
      </c>
      <c r="R92" s="60" t="str">
        <f t="shared" si="45"/>
        <v>AD15</v>
      </c>
      <c r="S92" s="60" t="str">
        <f t="shared" si="45"/>
        <v>AD23</v>
      </c>
      <c r="T92" s="60" t="str">
        <f t="shared" si="45"/>
        <v>AD24</v>
      </c>
      <c r="U92" s="60" t="str">
        <f t="shared" si="45"/>
        <v>AD25</v>
      </c>
      <c r="V92" s="60" t="str">
        <f t="shared" si="45"/>
        <v>AD34</v>
      </c>
      <c r="W92" s="60" t="str">
        <f t="shared" si="45"/>
        <v>AD35</v>
      </c>
      <c r="X92" s="60" t="str">
        <f t="shared" si="45"/>
        <v>AD45</v>
      </c>
      <c r="AA92" s="41"/>
      <c r="AI92" s="41"/>
    </row>
    <row r="93" spans="13:35" x14ac:dyDescent="0.4">
      <c r="M93" s="59" t="s">
        <v>32</v>
      </c>
      <c r="N93" s="59"/>
      <c r="O93" s="60" t="str">
        <f t="shared" si="46"/>
        <v>BA12</v>
      </c>
      <c r="P93" s="60" t="str">
        <f t="shared" si="45"/>
        <v>BA13</v>
      </c>
      <c r="Q93" s="60" t="str">
        <f t="shared" si="45"/>
        <v>BA14</v>
      </c>
      <c r="R93" s="60" t="str">
        <f t="shared" si="45"/>
        <v>BA15</v>
      </c>
      <c r="S93" s="60" t="str">
        <f t="shared" si="45"/>
        <v>BA23</v>
      </c>
      <c r="T93" s="60" t="str">
        <f t="shared" si="45"/>
        <v>BA24</v>
      </c>
      <c r="U93" s="60" t="str">
        <f t="shared" si="45"/>
        <v>BA25</v>
      </c>
      <c r="V93" s="60" t="str">
        <f t="shared" si="45"/>
        <v>BA34</v>
      </c>
      <c r="W93" s="60" t="str">
        <f t="shared" si="45"/>
        <v>BA35</v>
      </c>
      <c r="X93" s="60" t="str">
        <f t="shared" si="45"/>
        <v>BA45</v>
      </c>
      <c r="AA93" s="41"/>
      <c r="AI93" s="41"/>
    </row>
    <row r="94" spans="13:35" x14ac:dyDescent="0.4">
      <c r="M94" s="59" t="s">
        <v>33</v>
      </c>
      <c r="N94" s="59"/>
      <c r="O94" s="60" t="str">
        <f t="shared" si="46"/>
        <v>BB12</v>
      </c>
      <c r="P94" s="60" t="str">
        <f t="shared" si="45"/>
        <v>BB13</v>
      </c>
      <c r="Q94" s="60" t="str">
        <f t="shared" si="45"/>
        <v>BB14</v>
      </c>
      <c r="R94" s="60" t="str">
        <f t="shared" si="45"/>
        <v>BB15</v>
      </c>
      <c r="S94" s="60" t="str">
        <f t="shared" si="45"/>
        <v>BB23</v>
      </c>
      <c r="T94" s="60" t="str">
        <f t="shared" si="45"/>
        <v>BB24</v>
      </c>
      <c r="U94" s="60" t="str">
        <f t="shared" si="45"/>
        <v>BB25</v>
      </c>
      <c r="V94" s="60" t="str">
        <f t="shared" si="45"/>
        <v>BB34</v>
      </c>
      <c r="W94" s="60" t="str">
        <f t="shared" si="45"/>
        <v>BB35</v>
      </c>
      <c r="X94" s="60" t="str">
        <f t="shared" si="45"/>
        <v>BB45</v>
      </c>
      <c r="AA94" s="41"/>
      <c r="AI94" s="41"/>
    </row>
    <row r="95" spans="13:35" x14ac:dyDescent="0.4">
      <c r="M95" s="59" t="s">
        <v>34</v>
      </c>
      <c r="N95" s="59"/>
      <c r="O95" s="60" t="str">
        <f t="shared" si="46"/>
        <v>BC12</v>
      </c>
      <c r="P95" s="60" t="str">
        <f t="shared" si="45"/>
        <v>BC13</v>
      </c>
      <c r="Q95" s="60" t="str">
        <f t="shared" si="45"/>
        <v>BC14</v>
      </c>
      <c r="R95" s="60" t="str">
        <f t="shared" si="45"/>
        <v>BC15</v>
      </c>
      <c r="S95" s="60" t="str">
        <f t="shared" si="45"/>
        <v>BC23</v>
      </c>
      <c r="T95" s="60" t="str">
        <f t="shared" si="45"/>
        <v>BC24</v>
      </c>
      <c r="U95" s="60" t="str">
        <f t="shared" si="45"/>
        <v>BC25</v>
      </c>
      <c r="V95" s="60" t="str">
        <f t="shared" si="45"/>
        <v>BC34</v>
      </c>
      <c r="W95" s="60" t="str">
        <f t="shared" si="45"/>
        <v>BC35</v>
      </c>
      <c r="X95" s="60" t="str">
        <f t="shared" si="45"/>
        <v>BC45</v>
      </c>
      <c r="AA95" s="41"/>
      <c r="AI95" s="41"/>
    </row>
    <row r="96" spans="13:35" x14ac:dyDescent="0.4">
      <c r="M96" s="59" t="s">
        <v>35</v>
      </c>
      <c r="N96" s="59"/>
      <c r="O96" s="60" t="str">
        <f t="shared" si="46"/>
        <v>BD12</v>
      </c>
      <c r="P96" s="60" t="str">
        <f t="shared" si="45"/>
        <v>BD13</v>
      </c>
      <c r="Q96" s="60" t="str">
        <f t="shared" si="45"/>
        <v>BD14</v>
      </c>
      <c r="R96" s="60" t="str">
        <f t="shared" si="45"/>
        <v>BD15</v>
      </c>
      <c r="S96" s="60" t="str">
        <f t="shared" si="45"/>
        <v>BD23</v>
      </c>
      <c r="T96" s="60" t="str">
        <f t="shared" si="45"/>
        <v>BD24</v>
      </c>
      <c r="U96" s="60" t="str">
        <f t="shared" si="45"/>
        <v>BD25</v>
      </c>
      <c r="V96" s="60" t="str">
        <f t="shared" si="45"/>
        <v>BD34</v>
      </c>
      <c r="W96" s="60" t="str">
        <f t="shared" si="45"/>
        <v>BD35</v>
      </c>
      <c r="X96" s="60" t="str">
        <f t="shared" si="45"/>
        <v>BD45</v>
      </c>
      <c r="AA96" s="41"/>
      <c r="AI96" s="41"/>
    </row>
    <row r="97" spans="13:35" x14ac:dyDescent="0.4">
      <c r="M97" s="59" t="s">
        <v>36</v>
      </c>
      <c r="N97" s="59"/>
      <c r="O97" s="60" t="str">
        <f t="shared" si="46"/>
        <v>JA12</v>
      </c>
      <c r="P97" s="60" t="str">
        <f t="shared" si="45"/>
        <v>JA13</v>
      </c>
      <c r="Q97" s="60" t="str">
        <f t="shared" si="45"/>
        <v>JA14</v>
      </c>
      <c r="R97" s="60" t="str">
        <f t="shared" si="45"/>
        <v>JA15</v>
      </c>
      <c r="S97" s="60" t="str">
        <f t="shared" si="45"/>
        <v>JA23</v>
      </c>
      <c r="T97" s="60" t="str">
        <f t="shared" si="45"/>
        <v>JA24</v>
      </c>
      <c r="U97" s="60" t="str">
        <f t="shared" si="45"/>
        <v>JA25</v>
      </c>
      <c r="V97" s="60" t="str">
        <f t="shared" si="45"/>
        <v>JA34</v>
      </c>
      <c r="W97" s="60" t="str">
        <f t="shared" si="45"/>
        <v>JA35</v>
      </c>
      <c r="X97" s="60" t="str">
        <f t="shared" si="45"/>
        <v>JA45</v>
      </c>
      <c r="AA97" s="41"/>
      <c r="AI97" s="41"/>
    </row>
    <row r="98" spans="13:35" x14ac:dyDescent="0.4">
      <c r="M98" s="59" t="s">
        <v>37</v>
      </c>
      <c r="N98" s="59"/>
      <c r="O98" s="60" t="str">
        <f t="shared" si="46"/>
        <v>JB12</v>
      </c>
      <c r="P98" s="60" t="str">
        <f t="shared" si="45"/>
        <v>JB13</v>
      </c>
      <c r="Q98" s="60" t="str">
        <f t="shared" si="45"/>
        <v>JB14</v>
      </c>
      <c r="R98" s="60" t="str">
        <f t="shared" si="45"/>
        <v>JB15</v>
      </c>
      <c r="S98" s="60" t="str">
        <f t="shared" si="45"/>
        <v>JB23</v>
      </c>
      <c r="T98" s="60" t="str">
        <f t="shared" si="45"/>
        <v>JB24</v>
      </c>
      <c r="U98" s="60" t="str">
        <f t="shared" si="45"/>
        <v>JB25</v>
      </c>
      <c r="V98" s="60" t="str">
        <f t="shared" si="45"/>
        <v>JB34</v>
      </c>
      <c r="W98" s="60" t="str">
        <f t="shared" si="45"/>
        <v>JB35</v>
      </c>
      <c r="X98" s="60" t="str">
        <f t="shared" si="45"/>
        <v>JB45</v>
      </c>
      <c r="AA98" s="41"/>
      <c r="AI98" s="41"/>
    </row>
    <row r="99" spans="13:35" x14ac:dyDescent="0.4">
      <c r="M99" s="59" t="s">
        <v>96</v>
      </c>
      <c r="N99" s="59"/>
      <c r="O99" s="60" t="str">
        <f t="shared" si="46"/>
        <v>SA12</v>
      </c>
      <c r="P99" s="60" t="str">
        <f t="shared" si="45"/>
        <v>SA13</v>
      </c>
      <c r="Q99" s="60" t="str">
        <f t="shared" si="45"/>
        <v>SA14</v>
      </c>
      <c r="R99" s="60" t="str">
        <f t="shared" si="45"/>
        <v>SA15</v>
      </c>
      <c r="S99" s="60" t="str">
        <f t="shared" si="45"/>
        <v>SA23</v>
      </c>
      <c r="T99" s="60" t="str">
        <f t="shared" si="45"/>
        <v>SA24</v>
      </c>
      <c r="U99" s="60" t="str">
        <f t="shared" si="45"/>
        <v>SA25</v>
      </c>
      <c r="V99" s="60" t="str">
        <f t="shared" si="45"/>
        <v>SA34</v>
      </c>
      <c r="W99" s="60" t="str">
        <f t="shared" si="45"/>
        <v>SA35</v>
      </c>
      <c r="X99" s="60" t="str">
        <f t="shared" si="45"/>
        <v>SA45</v>
      </c>
      <c r="AA99" s="41"/>
      <c r="AI99" s="41"/>
    </row>
    <row r="100" spans="13:35" x14ac:dyDescent="0.4">
      <c r="M100" s="59" t="s">
        <v>97</v>
      </c>
      <c r="N100" s="59"/>
      <c r="O100" s="60" t="str">
        <f t="shared" si="46"/>
        <v>SB12</v>
      </c>
      <c r="P100" s="60" t="str">
        <f t="shared" si="45"/>
        <v>SB13</v>
      </c>
      <c r="Q100" s="60" t="str">
        <f t="shared" si="45"/>
        <v>SB14</v>
      </c>
      <c r="R100" s="60" t="str">
        <f t="shared" si="45"/>
        <v>SB15</v>
      </c>
      <c r="S100" s="60" t="str">
        <f t="shared" si="45"/>
        <v>SB23</v>
      </c>
      <c r="T100" s="60" t="str">
        <f t="shared" si="45"/>
        <v>SB24</v>
      </c>
      <c r="U100" s="60" t="str">
        <f t="shared" si="45"/>
        <v>SB25</v>
      </c>
      <c r="V100" s="60" t="str">
        <f t="shared" si="45"/>
        <v>SB34</v>
      </c>
      <c r="W100" s="60" t="str">
        <f t="shared" si="45"/>
        <v>SB35</v>
      </c>
      <c r="X100" s="60" t="str">
        <f t="shared" si="45"/>
        <v>SB45</v>
      </c>
      <c r="AA100" s="41"/>
      <c r="AI100" s="41"/>
    </row>
    <row r="101" spans="13:35" x14ac:dyDescent="0.4">
      <c r="M101" s="59" t="s">
        <v>154</v>
      </c>
      <c r="N101" s="59"/>
      <c r="O101" s="60" t="str">
        <f t="shared" si="46"/>
        <v>SC12</v>
      </c>
      <c r="P101" s="60" t="str">
        <f t="shared" si="45"/>
        <v>SC13</v>
      </c>
      <c r="Q101" s="60" t="str">
        <f t="shared" si="45"/>
        <v>SC14</v>
      </c>
      <c r="R101" s="60" t="str">
        <f t="shared" si="45"/>
        <v>SC15</v>
      </c>
      <c r="S101" s="60" t="str">
        <f t="shared" si="45"/>
        <v>SC23</v>
      </c>
      <c r="T101" s="60" t="str">
        <f t="shared" si="45"/>
        <v>SC24</v>
      </c>
      <c r="U101" s="60" t="str">
        <f t="shared" si="45"/>
        <v>SC25</v>
      </c>
      <c r="V101" s="60" t="str">
        <f t="shared" si="45"/>
        <v>SC34</v>
      </c>
      <c r="W101" s="60" t="str">
        <f t="shared" si="45"/>
        <v>SC35</v>
      </c>
      <c r="X101" s="60" t="str">
        <f t="shared" si="45"/>
        <v>SC45</v>
      </c>
      <c r="AA101" s="41"/>
      <c r="AI101" s="41"/>
    </row>
    <row r="102" spans="13:35" x14ac:dyDescent="0.4">
      <c r="M102" s="59" t="s">
        <v>38</v>
      </c>
      <c r="N102" s="59"/>
      <c r="O102" s="60" t="str">
        <f t="shared" si="46"/>
        <v>QA12</v>
      </c>
      <c r="P102" s="60" t="str">
        <f t="shared" si="45"/>
        <v>QA13</v>
      </c>
      <c r="Q102" s="60" t="str">
        <f t="shared" si="45"/>
        <v>QA14</v>
      </c>
      <c r="R102" s="60" t="str">
        <f t="shared" si="45"/>
        <v>QA15</v>
      </c>
      <c r="S102" s="60" t="str">
        <f t="shared" si="45"/>
        <v>QA23</v>
      </c>
      <c r="T102" s="60" t="str">
        <f t="shared" si="45"/>
        <v>QA24</v>
      </c>
      <c r="U102" s="60" t="str">
        <f t="shared" si="45"/>
        <v>QA25</v>
      </c>
      <c r="V102" s="60" t="str">
        <f t="shared" si="45"/>
        <v>QA34</v>
      </c>
      <c r="W102" s="60" t="str">
        <f t="shared" si="45"/>
        <v>QA35</v>
      </c>
      <c r="X102" s="60" t="str">
        <f t="shared" si="45"/>
        <v>QA45</v>
      </c>
      <c r="AA102" s="41"/>
      <c r="AI102" s="41"/>
    </row>
    <row r="103" spans="13:35" x14ac:dyDescent="0.4">
      <c r="M103" s="59" t="s">
        <v>39</v>
      </c>
      <c r="N103" s="59"/>
      <c r="O103" s="60" t="str">
        <f t="shared" si="46"/>
        <v>LA12</v>
      </c>
      <c r="P103" s="60" t="str">
        <f t="shared" si="45"/>
        <v>LA13</v>
      </c>
      <c r="Q103" s="60" t="str">
        <f t="shared" si="45"/>
        <v>LA14</v>
      </c>
      <c r="R103" s="60" t="str">
        <f t="shared" si="45"/>
        <v>LA15</v>
      </c>
      <c r="S103" s="60" t="str">
        <f t="shared" si="45"/>
        <v>LA23</v>
      </c>
      <c r="T103" s="60" t="str">
        <f t="shared" si="45"/>
        <v>LA24</v>
      </c>
      <c r="U103" s="60" t="str">
        <f t="shared" si="45"/>
        <v>LA25</v>
      </c>
      <c r="V103" s="60" t="str">
        <f t="shared" si="45"/>
        <v>LA34</v>
      </c>
      <c r="W103" s="60" t="str">
        <f t="shared" si="45"/>
        <v>LA35</v>
      </c>
      <c r="X103" s="60" t="str">
        <f t="shared" si="45"/>
        <v>LA45</v>
      </c>
      <c r="AA103" s="41"/>
      <c r="AI103" s="41"/>
    </row>
    <row r="131" spans="4:4" x14ac:dyDescent="0.4">
      <c r="D131" s="86" t="s">
        <v>42</v>
      </c>
    </row>
    <row r="132" spans="4:4" x14ac:dyDescent="0.4">
      <c r="D132" s="86" t="s">
        <v>42</v>
      </c>
    </row>
    <row r="133" spans="4:4" x14ac:dyDescent="0.4">
      <c r="D133" s="86" t="s">
        <v>42</v>
      </c>
    </row>
    <row r="134" spans="4:4" x14ac:dyDescent="0.4">
      <c r="D134" s="86" t="s">
        <v>42</v>
      </c>
    </row>
  </sheetData>
  <mergeCells count="2">
    <mergeCell ref="F3:G3"/>
    <mergeCell ref="H3:K3"/>
  </mergeCells>
  <phoneticPr fontId="32"/>
  <conditionalFormatting sqref="H1:K1 H5:K64">
    <cfRule type="expression" dxfId="5" priority="1">
      <formula>H1&lt;=TODAY()</formula>
    </cfRule>
  </conditionalFormatting>
  <conditionalFormatting sqref="O68:X84">
    <cfRule type="cellIs" dxfId="4" priority="11" operator="equal">
      <formula>0</formula>
    </cfRule>
    <cfRule type="cellIs" dxfId="3" priority="12" operator="equal">
      <formula>2</formula>
    </cfRule>
  </conditionalFormatting>
  <conditionalFormatting sqref="O5:AO58">
    <cfRule type="cellIs" dxfId="2" priority="2" operator="equal">
      <formula>1</formula>
    </cfRule>
    <cfRule type="cellIs" dxfId="1" priority="3" operator="greaterThanOrEqual">
      <formula>2</formula>
    </cfRule>
  </conditionalFormatting>
  <pageMargins left="0.11811023622047245" right="0.11811023622047245" top="0.35433070866141736" bottom="0.19685039370078741" header="0.31496062992125984" footer="0.31496062992125984"/>
  <pageSetup paperSize="9" scale="40" fitToHeight="0" orientation="portrait" r:id="rId1"/>
  <drawing r:id="rId2"/>
  <webPublishItems count="1">
    <webPublishItem id="4167" divId="taikai_main.html_4167" sourceType="sheet" destinationFile="C:\Users\mbuser933\OneDrive - Allied Telesis\Q_take_out\priv\oyaji\町ソ連\26春大会\総会資料\taikai_main7.htm"/>
  </webPublishItem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FE780-5528-4720-BE9D-706885B4FC82}">
  <sheetPr>
    <tabColor rgb="FFFF0000"/>
  </sheetPr>
  <dimension ref="A1:W73"/>
  <sheetViews>
    <sheetView showGridLines="0" zoomScaleNormal="100" workbookViewId="0">
      <pane xSplit="3" ySplit="1" topLeftCell="D51" activePane="bottomRight" state="frozen"/>
      <selection activeCell="D5" sqref="A1:XFD1048576"/>
      <selection pane="topRight" activeCell="D5" sqref="A1:XFD1048576"/>
      <selection pane="bottomLeft" activeCell="D5" sqref="A1:XFD1048576"/>
      <selection pane="bottomRight" activeCell="D65" sqref="D65"/>
    </sheetView>
  </sheetViews>
  <sheetFormatPr defaultColWidth="8.875" defaultRowHeight="19.5" x14ac:dyDescent="0.4"/>
  <cols>
    <col min="1" max="1" width="4.75" style="136" customWidth="1"/>
    <col min="2" max="2" width="5.125" style="136" customWidth="1"/>
    <col min="3" max="3" width="5.625" style="66" bestFit="1" customWidth="1"/>
    <col min="4" max="4" width="23.5" style="66" bestFit="1" customWidth="1"/>
    <col min="5" max="5" width="10.5" style="66" bestFit="1" customWidth="1"/>
    <col min="6" max="6" width="3.625" style="136" customWidth="1"/>
    <col min="7" max="7" width="5" style="66" bestFit="1" customWidth="1"/>
    <col min="8" max="8" width="8.875" style="136"/>
    <col min="9" max="9" width="21.75" style="136" bestFit="1" customWidth="1"/>
    <col min="10" max="10" width="8.875" style="137"/>
    <col min="11" max="11" width="8.875" style="136"/>
    <col min="12" max="12" width="5" style="138" bestFit="1" customWidth="1"/>
    <col min="13" max="13" width="8.875" style="138"/>
    <col min="14" max="14" width="3.5" style="136" customWidth="1"/>
    <col min="15" max="15" width="5.125" style="136" customWidth="1"/>
    <col min="16" max="18" width="6.625" style="136" customWidth="1"/>
    <col min="19" max="19" width="11.5" style="136" customWidth="1"/>
    <col min="20" max="22" width="3.625" style="138" customWidth="1"/>
    <col min="23" max="23" width="35.5" style="136" customWidth="1"/>
    <col min="24" max="16384" width="8.875" style="136"/>
  </cols>
  <sheetData>
    <row r="1" spans="1:23" x14ac:dyDescent="0.4">
      <c r="A1" s="136" t="s">
        <v>5</v>
      </c>
      <c r="H1" s="136" t="s">
        <v>205</v>
      </c>
      <c r="I1" s="66" t="s">
        <v>206</v>
      </c>
      <c r="J1" s="137" t="s">
        <v>207</v>
      </c>
      <c r="L1" s="138" t="s">
        <v>208</v>
      </c>
      <c r="M1" s="138" t="s">
        <v>205</v>
      </c>
      <c r="N1" s="136" t="s">
        <v>539</v>
      </c>
      <c r="T1" s="138" t="s">
        <v>209</v>
      </c>
      <c r="U1" s="138" t="s">
        <v>210</v>
      </c>
      <c r="V1" s="138" t="s">
        <v>211</v>
      </c>
      <c r="W1" s="136" t="s">
        <v>212</v>
      </c>
    </row>
    <row r="2" spans="1:23" x14ac:dyDescent="0.4">
      <c r="B2" s="139" t="s">
        <v>6</v>
      </c>
      <c r="C2" s="140" t="str">
        <f>+M2</f>
        <v>Ka1</v>
      </c>
      <c r="D2" s="141" t="str">
        <f>IF(ISNA(VLOOKUP(C2,T変換,2,FALSE)),"",VLOOKUP(C2,T変換,2,FALSE))</f>
        <v>山崎パワーズ</v>
      </c>
      <c r="E2" s="142" t="s">
        <v>6</v>
      </c>
      <c r="G2" s="66">
        <f>+L2</f>
        <v>1</v>
      </c>
      <c r="H2" s="143" t="str">
        <f t="shared" ref="H2:H8" si="0">IF(J2=0,"",VLOOKUP(J2,K変換,2,FALSE))</f>
        <v>Kb3</v>
      </c>
      <c r="I2" s="204" t="str">
        <f>_xlfn.XLOOKUP(L2,$N$2:$N$9,$O$2:$O$9)</f>
        <v>丸山ソフト</v>
      </c>
      <c r="J2" s="205">
        <v>7</v>
      </c>
      <c r="L2" s="421">
        <v>1</v>
      </c>
      <c r="M2" s="144" t="s">
        <v>68</v>
      </c>
      <c r="N2" s="136">
        <v>7</v>
      </c>
      <c r="O2" s="145" t="s">
        <v>417</v>
      </c>
      <c r="S2" s="136" t="s">
        <v>6</v>
      </c>
    </row>
    <row r="3" spans="1:23" x14ac:dyDescent="0.4">
      <c r="B3" s="146"/>
      <c r="C3" s="140" t="str">
        <f t="shared" ref="C3:C63" si="1">+M3</f>
        <v>Ka2</v>
      </c>
      <c r="D3" s="141" t="str">
        <f t="shared" ref="D3:D24" si="2">IF(ISNA(VLOOKUP(C3,T変換,2,FALSE)),"",VLOOKUP(C3,T変換,2,FALSE))</f>
        <v>山崎ドリンカーズM</v>
      </c>
      <c r="E3" s="142" t="s">
        <v>6</v>
      </c>
      <c r="G3" s="66">
        <f t="shared" ref="G3:G63" si="3">+L3</f>
        <v>2</v>
      </c>
      <c r="H3" s="143" t="str">
        <f t="shared" si="0"/>
        <v>Kb2</v>
      </c>
      <c r="I3" s="204" t="str">
        <f t="shared" ref="I3:I9" si="4">_xlfn.XLOOKUP(L3,$N$2:$N$9,$O$2:$O$9)</f>
        <v>見晴らしの丘のナウシカ</v>
      </c>
      <c r="J3" s="205">
        <v>6</v>
      </c>
      <c r="L3" s="421">
        <v>2</v>
      </c>
      <c r="M3" s="144" t="s">
        <v>69</v>
      </c>
      <c r="N3" s="136">
        <v>5</v>
      </c>
      <c r="O3" s="145" t="s">
        <v>513</v>
      </c>
      <c r="S3" s="136" t="s">
        <v>6</v>
      </c>
    </row>
    <row r="4" spans="1:23" x14ac:dyDescent="0.4">
      <c r="B4" s="146"/>
      <c r="C4" s="140" t="str">
        <f t="shared" si="1"/>
        <v>Ka3</v>
      </c>
      <c r="D4" s="141" t="str">
        <f t="shared" si="2"/>
        <v>ホリデーズ</v>
      </c>
      <c r="E4" s="142" t="s">
        <v>6</v>
      </c>
      <c r="G4" s="66">
        <f t="shared" si="3"/>
        <v>3</v>
      </c>
      <c r="H4" s="143" t="str">
        <f t="shared" si="0"/>
        <v>Ka3</v>
      </c>
      <c r="I4" s="204" t="str">
        <f t="shared" si="4"/>
        <v>ホリデーズ</v>
      </c>
      <c r="J4" s="205">
        <v>3</v>
      </c>
      <c r="L4" s="421">
        <v>3</v>
      </c>
      <c r="M4" s="144" t="s">
        <v>70</v>
      </c>
      <c r="N4" s="136">
        <v>3</v>
      </c>
      <c r="O4" s="145" t="s">
        <v>418</v>
      </c>
      <c r="S4" s="136" t="s">
        <v>6</v>
      </c>
    </row>
    <row r="5" spans="1:23" x14ac:dyDescent="0.4">
      <c r="B5" s="146"/>
      <c r="C5" s="140" t="str">
        <f t="shared" si="1"/>
        <v>Ka4</v>
      </c>
      <c r="D5" s="141" t="str">
        <f t="shared" si="2"/>
        <v>木曽ソフト</v>
      </c>
      <c r="E5" s="142" t="s">
        <v>6</v>
      </c>
      <c r="G5" s="66">
        <f t="shared" si="3"/>
        <v>4</v>
      </c>
      <c r="H5" s="143" t="str">
        <f t="shared" si="0"/>
        <v>Kb1</v>
      </c>
      <c r="I5" s="204" t="str">
        <f t="shared" si="4"/>
        <v>山崎エイトロマンス</v>
      </c>
      <c r="J5" s="205">
        <v>5</v>
      </c>
      <c r="L5" s="421">
        <v>4</v>
      </c>
      <c r="M5" s="144" t="s">
        <v>71</v>
      </c>
      <c r="N5" s="136">
        <v>1</v>
      </c>
      <c r="O5" s="145" t="s">
        <v>419</v>
      </c>
      <c r="S5" s="136" t="s">
        <v>6</v>
      </c>
    </row>
    <row r="6" spans="1:23" x14ac:dyDescent="0.4">
      <c r="B6" s="146"/>
      <c r="C6" s="140" t="str">
        <f t="shared" si="1"/>
        <v>Kb1</v>
      </c>
      <c r="D6" s="141" t="str">
        <f t="shared" si="2"/>
        <v>山崎エイトロマンス</v>
      </c>
      <c r="E6" s="142" t="s">
        <v>6</v>
      </c>
      <c r="G6" s="66">
        <f t="shared" si="3"/>
        <v>5</v>
      </c>
      <c r="H6" s="143" t="str">
        <f t="shared" si="0"/>
        <v>Kb4</v>
      </c>
      <c r="I6" s="204" t="str">
        <f t="shared" si="4"/>
        <v>サンダース</v>
      </c>
      <c r="J6" s="205">
        <v>8</v>
      </c>
      <c r="L6" s="421">
        <v>5</v>
      </c>
      <c r="M6" s="144" t="s">
        <v>72</v>
      </c>
      <c r="N6" s="136">
        <v>2</v>
      </c>
      <c r="O6" s="145" t="s">
        <v>420</v>
      </c>
      <c r="S6" s="136" t="s">
        <v>6</v>
      </c>
    </row>
    <row r="7" spans="1:23" x14ac:dyDescent="0.4">
      <c r="B7" s="146"/>
      <c r="C7" s="140" t="str">
        <f t="shared" si="1"/>
        <v>Kb2</v>
      </c>
      <c r="D7" s="141" t="str">
        <f t="shared" si="2"/>
        <v>見晴らしの丘のナウシカ</v>
      </c>
      <c r="E7" s="142" t="s">
        <v>6</v>
      </c>
      <c r="G7" s="66">
        <f t="shared" si="3"/>
        <v>6</v>
      </c>
      <c r="H7" s="143" t="str">
        <f t="shared" si="0"/>
        <v>Ka1</v>
      </c>
      <c r="I7" s="204" t="str">
        <f t="shared" si="4"/>
        <v>山崎パワーズ</v>
      </c>
      <c r="J7" s="205">
        <v>1</v>
      </c>
      <c r="L7" s="421">
        <v>6</v>
      </c>
      <c r="M7" s="144" t="s">
        <v>73</v>
      </c>
      <c r="N7" s="136">
        <v>4</v>
      </c>
      <c r="O7" s="145" t="s">
        <v>421</v>
      </c>
      <c r="S7" s="136" t="s">
        <v>6</v>
      </c>
    </row>
    <row r="8" spans="1:23" x14ac:dyDescent="0.4">
      <c r="B8" s="146"/>
      <c r="C8" s="140" t="str">
        <f t="shared" si="1"/>
        <v>Kb3</v>
      </c>
      <c r="D8" s="141" t="str">
        <f t="shared" si="2"/>
        <v>丸山ソフト</v>
      </c>
      <c r="E8" s="142" t="s">
        <v>6</v>
      </c>
      <c r="G8" s="66">
        <f t="shared" si="3"/>
        <v>7</v>
      </c>
      <c r="H8" s="143" t="str">
        <f t="shared" si="0"/>
        <v>Ka4</v>
      </c>
      <c r="I8" s="204" t="str">
        <f t="shared" si="4"/>
        <v>木曽ソフト</v>
      </c>
      <c r="J8" s="205">
        <v>4</v>
      </c>
      <c r="L8" s="421">
        <v>7</v>
      </c>
      <c r="M8" s="144" t="s">
        <v>74</v>
      </c>
      <c r="N8" s="136">
        <v>8</v>
      </c>
      <c r="O8" s="145" t="s">
        <v>422</v>
      </c>
      <c r="S8" s="136" t="s">
        <v>6</v>
      </c>
    </row>
    <row r="9" spans="1:23" x14ac:dyDescent="0.4">
      <c r="B9" s="147"/>
      <c r="C9" s="140" t="str">
        <f t="shared" si="1"/>
        <v>Kb4</v>
      </c>
      <c r="D9" s="141" t="str">
        <f t="shared" si="2"/>
        <v>サンダース</v>
      </c>
      <c r="E9" s="142" t="s">
        <v>6</v>
      </c>
      <c r="G9" s="66">
        <f t="shared" si="3"/>
        <v>8</v>
      </c>
      <c r="H9" s="143" t="str">
        <f t="shared" ref="H9" si="5">IF(J9=0,"",VLOOKUP(J9,K変換,2,FALSE))</f>
        <v>Ka2</v>
      </c>
      <c r="I9" s="204" t="str">
        <f t="shared" si="4"/>
        <v>山崎ドリンカーズM</v>
      </c>
      <c r="J9" s="205">
        <v>2</v>
      </c>
      <c r="L9" s="421">
        <v>8</v>
      </c>
      <c r="M9" s="144" t="s">
        <v>75</v>
      </c>
      <c r="N9" s="136">
        <v>6</v>
      </c>
      <c r="O9" s="145" t="s">
        <v>423</v>
      </c>
      <c r="S9" s="136" t="s">
        <v>6</v>
      </c>
      <c r="W9" s="148"/>
    </row>
    <row r="10" spans="1:23" x14ac:dyDescent="0.4">
      <c r="B10" s="149" t="s">
        <v>214</v>
      </c>
      <c r="C10" s="150" t="str">
        <f t="shared" si="1"/>
        <v>Aa1</v>
      </c>
      <c r="D10" s="151" t="str">
        <f t="shared" si="2"/>
        <v>沼町内会ソフト</v>
      </c>
      <c r="E10" s="142" t="s">
        <v>8</v>
      </c>
      <c r="G10" s="66">
        <f t="shared" si="3"/>
        <v>1</v>
      </c>
      <c r="H10" s="143" t="str">
        <f t="shared" ref="H10:H22" si="6">IF(J10=0,"",VLOOKUP(J10,A変換,2,FALSE))</f>
        <v>Ac4</v>
      </c>
      <c r="I10" s="206" t="str">
        <f>_xlfn.XLOOKUP(L10,$N$10:$N$21,$P$10:$P$21)</f>
        <v>フレンズ</v>
      </c>
      <c r="J10" s="207">
        <v>12</v>
      </c>
      <c r="L10" s="422">
        <v>1</v>
      </c>
      <c r="M10" s="152" t="s">
        <v>76</v>
      </c>
      <c r="N10" s="136">
        <v>12</v>
      </c>
      <c r="P10" s="153" t="s">
        <v>527</v>
      </c>
      <c r="S10" s="136" t="s">
        <v>8</v>
      </c>
    </row>
    <row r="11" spans="1:23" x14ac:dyDescent="0.4">
      <c r="B11" s="154"/>
      <c r="C11" s="150" t="str">
        <f t="shared" si="1"/>
        <v>Aa2</v>
      </c>
      <c r="D11" s="151" t="str">
        <f t="shared" si="2"/>
        <v>ドリンカーズL</v>
      </c>
      <c r="E11" s="142" t="s">
        <v>8</v>
      </c>
      <c r="G11" s="66">
        <f t="shared" si="3"/>
        <v>2</v>
      </c>
      <c r="H11" s="143" t="str">
        <f t="shared" si="6"/>
        <v>Aa2</v>
      </c>
      <c r="I11" s="206" t="str">
        <f t="shared" ref="I11:I21" si="7">_xlfn.XLOOKUP(L11,$N$10:$N$21,$P$10:$P$21)</f>
        <v>ドリンカーズL</v>
      </c>
      <c r="J11" s="207">
        <v>2</v>
      </c>
      <c r="L11" s="422">
        <v>2</v>
      </c>
      <c r="M11" s="152" t="s">
        <v>77</v>
      </c>
      <c r="N11" s="136">
        <v>11</v>
      </c>
      <c r="P11" s="153" t="s">
        <v>424</v>
      </c>
      <c r="S11" s="136" t="s">
        <v>8</v>
      </c>
    </row>
    <row r="12" spans="1:23" x14ac:dyDescent="0.4">
      <c r="B12" s="154"/>
      <c r="C12" s="150" t="str">
        <f t="shared" si="1"/>
        <v>Aa3</v>
      </c>
      <c r="D12" s="151" t="str">
        <f t="shared" si="2"/>
        <v>なるせパパーズS</v>
      </c>
      <c r="E12" s="142" t="s">
        <v>8</v>
      </c>
      <c r="G12" s="66">
        <f t="shared" si="3"/>
        <v>3</v>
      </c>
      <c r="H12" s="143" t="str">
        <f t="shared" si="6"/>
        <v>Aa1</v>
      </c>
      <c r="I12" s="206" t="str">
        <f t="shared" si="7"/>
        <v>沼町内会ソフト</v>
      </c>
      <c r="J12" s="207">
        <v>1</v>
      </c>
      <c r="L12" s="422">
        <v>3</v>
      </c>
      <c r="M12" s="152" t="s">
        <v>78</v>
      </c>
      <c r="N12" s="136">
        <v>4</v>
      </c>
      <c r="P12" s="153" t="s">
        <v>518</v>
      </c>
      <c r="S12" s="136" t="s">
        <v>8</v>
      </c>
    </row>
    <row r="13" spans="1:23" x14ac:dyDescent="0.4">
      <c r="B13" s="154"/>
      <c r="C13" s="150" t="str">
        <f t="shared" si="1"/>
        <v>Aa4</v>
      </c>
      <c r="D13" s="151" t="str">
        <f t="shared" si="2"/>
        <v>サザンストリーム</v>
      </c>
      <c r="E13" s="142" t="s">
        <v>8</v>
      </c>
      <c r="G13" s="66">
        <f t="shared" si="3"/>
        <v>4</v>
      </c>
      <c r="H13" s="143" t="str">
        <f t="shared" si="6"/>
        <v>Aa4</v>
      </c>
      <c r="I13" s="206" t="str">
        <f t="shared" si="7"/>
        <v>サザンストリーム</v>
      </c>
      <c r="J13" s="207">
        <v>4</v>
      </c>
      <c r="L13" s="422">
        <v>4</v>
      </c>
      <c r="M13" s="152" t="s">
        <v>239</v>
      </c>
      <c r="N13" s="136">
        <v>8</v>
      </c>
      <c r="P13" s="153" t="s">
        <v>426</v>
      </c>
      <c r="S13" s="136" t="s">
        <v>8</v>
      </c>
    </row>
    <row r="14" spans="1:23" x14ac:dyDescent="0.4">
      <c r="B14" s="154"/>
      <c r="C14" s="150" t="str">
        <f t="shared" si="1"/>
        <v>Ab1</v>
      </c>
      <c r="D14" s="151" t="str">
        <f t="shared" si="2"/>
        <v>山崎ドリンカーズ</v>
      </c>
      <c r="E14" s="142" t="s">
        <v>8</v>
      </c>
      <c r="G14" s="66">
        <f t="shared" si="3"/>
        <v>5</v>
      </c>
      <c r="H14" s="143" t="str">
        <f t="shared" si="6"/>
        <v>Ab2</v>
      </c>
      <c r="I14" s="206" t="str">
        <f t="shared" si="7"/>
        <v>森野ドリマーズ</v>
      </c>
      <c r="J14" s="207">
        <v>6</v>
      </c>
      <c r="L14" s="422">
        <v>5</v>
      </c>
      <c r="M14" s="152" t="s">
        <v>79</v>
      </c>
      <c r="N14" s="136">
        <v>2</v>
      </c>
      <c r="P14" s="153" t="s">
        <v>516</v>
      </c>
      <c r="S14" s="136" t="s">
        <v>8</v>
      </c>
    </row>
    <row r="15" spans="1:23" x14ac:dyDescent="0.4">
      <c r="B15" s="154"/>
      <c r="C15" s="150" t="str">
        <f t="shared" si="1"/>
        <v>Ab2</v>
      </c>
      <c r="D15" s="151" t="str">
        <f t="shared" si="2"/>
        <v>森野ドリマーズ</v>
      </c>
      <c r="E15" s="142" t="s">
        <v>8</v>
      </c>
      <c r="G15" s="66">
        <f t="shared" si="3"/>
        <v>6</v>
      </c>
      <c r="H15" s="143" t="str">
        <f t="shared" si="6"/>
        <v>Ab4</v>
      </c>
      <c r="I15" s="206" t="str">
        <f>_xlfn.XLOOKUP(L15,$N$10:$N$21,$P$10:$P$21)</f>
        <v>なるせパパーズ</v>
      </c>
      <c r="J15" s="207">
        <v>8</v>
      </c>
      <c r="L15" s="422">
        <v>6</v>
      </c>
      <c r="M15" s="152" t="s">
        <v>80</v>
      </c>
      <c r="N15" s="136">
        <v>6</v>
      </c>
      <c r="P15" s="153" t="s">
        <v>520</v>
      </c>
      <c r="S15" s="136" t="s">
        <v>8</v>
      </c>
    </row>
    <row r="16" spans="1:23" x14ac:dyDescent="0.4">
      <c r="B16" s="154"/>
      <c r="C16" s="150" t="str">
        <f t="shared" si="1"/>
        <v>Ab3</v>
      </c>
      <c r="D16" s="151" t="str">
        <f t="shared" si="2"/>
        <v>オール南</v>
      </c>
      <c r="E16" s="142" t="s">
        <v>8</v>
      </c>
      <c r="G16" s="66">
        <f t="shared" si="3"/>
        <v>7</v>
      </c>
      <c r="H16" s="143" t="str">
        <f t="shared" si="6"/>
        <v>Aa3</v>
      </c>
      <c r="I16" s="206" t="str">
        <f t="shared" si="7"/>
        <v>なるせパパーズS</v>
      </c>
      <c r="J16" s="207">
        <v>3</v>
      </c>
      <c r="L16" s="422">
        <v>7</v>
      </c>
      <c r="M16" s="152" t="s">
        <v>81</v>
      </c>
      <c r="N16" s="136">
        <v>7</v>
      </c>
      <c r="P16" s="153" t="s">
        <v>521</v>
      </c>
      <c r="S16" s="136" t="s">
        <v>8</v>
      </c>
    </row>
    <row r="17" spans="2:19" x14ac:dyDescent="0.4">
      <c r="B17" s="154"/>
      <c r="C17" s="150" t="str">
        <f t="shared" si="1"/>
        <v>Ab4</v>
      </c>
      <c r="D17" s="151" t="str">
        <f t="shared" si="2"/>
        <v>なるせパパーズ</v>
      </c>
      <c r="E17" s="142" t="s">
        <v>8</v>
      </c>
      <c r="G17" s="66">
        <f t="shared" si="3"/>
        <v>8</v>
      </c>
      <c r="H17" s="143" t="str">
        <f t="shared" si="6"/>
        <v>Ac2</v>
      </c>
      <c r="I17" s="206" t="str">
        <f t="shared" si="7"/>
        <v>つくし野フューチャーズ</v>
      </c>
      <c r="J17" s="207">
        <v>10</v>
      </c>
      <c r="L17" s="422">
        <v>8</v>
      </c>
      <c r="M17" s="152" t="s">
        <v>82</v>
      </c>
      <c r="N17" s="136">
        <v>3</v>
      </c>
      <c r="P17" s="153" t="s">
        <v>428</v>
      </c>
      <c r="S17" s="136" t="s">
        <v>8</v>
      </c>
    </row>
    <row r="18" spans="2:19" x14ac:dyDescent="0.4">
      <c r="B18" s="154"/>
      <c r="C18" s="150" t="str">
        <f t="shared" si="1"/>
        <v>Ac1</v>
      </c>
      <c r="D18" s="151" t="str">
        <f t="shared" si="2"/>
        <v>協栄</v>
      </c>
      <c r="E18" s="142" t="s">
        <v>8</v>
      </c>
      <c r="G18" s="66">
        <f t="shared" si="3"/>
        <v>9</v>
      </c>
      <c r="H18" s="143" t="str">
        <f t="shared" si="6"/>
        <v>Ac3</v>
      </c>
      <c r="I18" s="206" t="str">
        <f>_xlfn.XLOOKUP(L18,$N$10:$N$21,$P$10:$P$21)</f>
        <v>馬場ソフト</v>
      </c>
      <c r="J18" s="207">
        <v>11</v>
      </c>
      <c r="L18" s="422">
        <v>9</v>
      </c>
      <c r="M18" s="152" t="s">
        <v>240</v>
      </c>
      <c r="N18" s="136">
        <v>9</v>
      </c>
      <c r="P18" s="153" t="s">
        <v>429</v>
      </c>
      <c r="S18" s="136" t="s">
        <v>8</v>
      </c>
    </row>
    <row r="19" spans="2:19" x14ac:dyDescent="0.4">
      <c r="B19" s="154"/>
      <c r="C19" s="150" t="str">
        <f t="shared" si="1"/>
        <v>Ac2</v>
      </c>
      <c r="D19" s="151" t="str">
        <f t="shared" si="2"/>
        <v>つくし野フューチャーズ</v>
      </c>
      <c r="E19" s="142" t="s">
        <v>8</v>
      </c>
      <c r="G19" s="66">
        <f t="shared" si="3"/>
        <v>10</v>
      </c>
      <c r="H19" s="143" t="str">
        <f t="shared" si="6"/>
        <v>Ab1</v>
      </c>
      <c r="I19" s="206" t="str">
        <f t="shared" si="7"/>
        <v>山崎ドリンカーズ</v>
      </c>
      <c r="J19" s="207">
        <v>5</v>
      </c>
      <c r="L19" s="422">
        <v>10</v>
      </c>
      <c r="M19" s="152" t="s">
        <v>241</v>
      </c>
      <c r="N19" s="136">
        <v>1</v>
      </c>
      <c r="P19" s="153" t="s">
        <v>430</v>
      </c>
      <c r="S19" s="136" t="s">
        <v>8</v>
      </c>
    </row>
    <row r="20" spans="2:19" x14ac:dyDescent="0.4">
      <c r="B20" s="154"/>
      <c r="C20" s="150" t="str">
        <f t="shared" si="1"/>
        <v>Ac3</v>
      </c>
      <c r="D20" s="151" t="str">
        <f t="shared" si="2"/>
        <v>馬場ソフト</v>
      </c>
      <c r="E20" s="142" t="s">
        <v>8</v>
      </c>
      <c r="G20" s="66">
        <f t="shared" si="3"/>
        <v>11</v>
      </c>
      <c r="H20" s="143" t="str">
        <f t="shared" si="6"/>
        <v>Ac1</v>
      </c>
      <c r="I20" s="206" t="str">
        <f t="shared" si="7"/>
        <v>協栄</v>
      </c>
      <c r="J20" s="207">
        <v>9</v>
      </c>
      <c r="L20" s="422">
        <v>11</v>
      </c>
      <c r="M20" s="152" t="s">
        <v>242</v>
      </c>
      <c r="N20" s="136">
        <v>5</v>
      </c>
      <c r="P20" s="153" t="s">
        <v>431</v>
      </c>
      <c r="S20" s="136" t="s">
        <v>8</v>
      </c>
    </row>
    <row r="21" spans="2:19" x14ac:dyDescent="0.4">
      <c r="B21" s="154"/>
      <c r="C21" s="150" t="str">
        <f t="shared" si="1"/>
        <v>Ac4</v>
      </c>
      <c r="D21" s="151" t="str">
        <f t="shared" si="2"/>
        <v>フレンズ</v>
      </c>
      <c r="E21" s="142" t="s">
        <v>8</v>
      </c>
      <c r="G21" s="66">
        <f t="shared" si="3"/>
        <v>12</v>
      </c>
      <c r="H21" s="143" t="str">
        <f t="shared" si="6"/>
        <v>Ab3</v>
      </c>
      <c r="I21" s="206" t="str">
        <f t="shared" si="7"/>
        <v>オール南</v>
      </c>
      <c r="J21" s="207">
        <v>7</v>
      </c>
      <c r="L21" s="422">
        <v>12</v>
      </c>
      <c r="M21" s="152" t="s">
        <v>243</v>
      </c>
      <c r="N21" s="136">
        <v>10</v>
      </c>
      <c r="P21" s="153" t="s">
        <v>432</v>
      </c>
      <c r="S21" s="136" t="s">
        <v>8</v>
      </c>
    </row>
    <row r="22" spans="2:19" x14ac:dyDescent="0.4">
      <c r="B22" s="154"/>
      <c r="C22" s="155" t="str">
        <f t="shared" si="1"/>
        <v xml:space="preserve"> </v>
      </c>
      <c r="D22" s="156" t="str">
        <f t="shared" si="2"/>
        <v/>
      </c>
      <c r="E22" s="155" t="s">
        <v>8</v>
      </c>
      <c r="G22" s="66">
        <f t="shared" si="3"/>
        <v>0</v>
      </c>
      <c r="H22" s="143" t="str">
        <f t="shared" si="6"/>
        <v/>
      </c>
      <c r="I22" s="208"/>
      <c r="J22" s="209"/>
      <c r="L22" s="423"/>
      <c r="M22" s="157" t="s">
        <v>249</v>
      </c>
      <c r="P22" s="158"/>
      <c r="S22" s="136" t="s">
        <v>8</v>
      </c>
    </row>
    <row r="23" spans="2:19" x14ac:dyDescent="0.4">
      <c r="B23" s="154"/>
      <c r="C23" s="159" t="str">
        <f t="shared" si="1"/>
        <v xml:space="preserve"> </v>
      </c>
      <c r="D23" s="160" t="str">
        <f t="shared" si="2"/>
        <v/>
      </c>
      <c r="E23" s="159" t="s">
        <v>8</v>
      </c>
      <c r="G23" s="66">
        <f t="shared" si="3"/>
        <v>0</v>
      </c>
      <c r="H23" s="143" t="str">
        <f t="shared" ref="H23:H24" si="8">IF(J23=0,"",VLOOKUP(J23,A変換,2,FALSE))</f>
        <v/>
      </c>
      <c r="I23" s="208"/>
      <c r="J23" s="209"/>
      <c r="L23" s="423"/>
      <c r="M23" s="157" t="s">
        <v>249</v>
      </c>
      <c r="P23" s="158"/>
      <c r="S23" s="136" t="s">
        <v>8</v>
      </c>
    </row>
    <row r="24" spans="2:19" x14ac:dyDescent="0.4">
      <c r="B24" s="154"/>
      <c r="C24" s="159" t="str">
        <f t="shared" si="1"/>
        <v xml:space="preserve"> </v>
      </c>
      <c r="D24" s="160" t="str">
        <f t="shared" si="2"/>
        <v/>
      </c>
      <c r="E24" s="159" t="s">
        <v>8</v>
      </c>
      <c r="G24" s="66">
        <f t="shared" si="3"/>
        <v>0</v>
      </c>
      <c r="H24" s="143" t="str">
        <f t="shared" si="8"/>
        <v/>
      </c>
      <c r="I24" s="208"/>
      <c r="J24" s="209"/>
      <c r="L24" s="423"/>
      <c r="M24" s="157" t="s">
        <v>249</v>
      </c>
      <c r="P24" s="158"/>
      <c r="S24" s="136" t="s">
        <v>8</v>
      </c>
    </row>
    <row r="25" spans="2:19" x14ac:dyDescent="0.4">
      <c r="B25" s="161" t="s">
        <v>217</v>
      </c>
      <c r="C25" s="162" t="str">
        <f t="shared" si="1"/>
        <v>Ba1</v>
      </c>
      <c r="D25" s="163" t="str">
        <f t="shared" ref="D25:D30" si="9">IF(ISNA(VLOOKUP(C25,T変換,2,FALSE)),"",VLOOKUP(C25,T変換,2,FALSE))</f>
        <v>メイプルズ</v>
      </c>
      <c r="E25" s="142" t="s">
        <v>10</v>
      </c>
      <c r="G25" s="66">
        <f t="shared" si="3"/>
        <v>1</v>
      </c>
      <c r="H25" s="143" t="str">
        <f t="shared" ref="H25:H41" si="10">IF(J25=0,"",VLOOKUP(J25,B変換,2,FALSE))</f>
        <v>Ba1</v>
      </c>
      <c r="I25" s="210" t="str">
        <f>_xlfn.XLOOKUP(L25,$N$25:$N$34,$Q$25:$Q$34)</f>
        <v>メイプルズ</v>
      </c>
      <c r="J25" s="211">
        <v>1</v>
      </c>
      <c r="L25" s="424">
        <v>1</v>
      </c>
      <c r="M25" s="164" t="s">
        <v>244</v>
      </c>
      <c r="N25" s="136">
        <v>2</v>
      </c>
      <c r="Q25" s="165" t="s">
        <v>433</v>
      </c>
      <c r="S25" s="136" t="s">
        <v>10</v>
      </c>
    </row>
    <row r="26" spans="2:19" x14ac:dyDescent="0.4">
      <c r="B26" s="166"/>
      <c r="C26" s="162" t="str">
        <f t="shared" si="1"/>
        <v>Ba2</v>
      </c>
      <c r="D26" s="163" t="str">
        <f t="shared" si="9"/>
        <v>南つくし野ソフト</v>
      </c>
      <c r="E26" s="142" t="s">
        <v>10</v>
      </c>
      <c r="G26" s="66">
        <f t="shared" si="3"/>
        <v>2</v>
      </c>
      <c r="H26" s="143" t="str">
        <f t="shared" si="10"/>
        <v>Bb1</v>
      </c>
      <c r="I26" s="210" t="str">
        <f t="shared" ref="I26:I41" si="11">_xlfn.XLOOKUP(L26,$N$25:$N$34,$Q$25:$Q$34)</f>
        <v>AM1</v>
      </c>
      <c r="J26" s="211">
        <v>5</v>
      </c>
      <c r="L26" s="424">
        <v>2</v>
      </c>
      <c r="M26" s="164" t="s">
        <v>156</v>
      </c>
      <c r="N26" s="136">
        <v>8</v>
      </c>
      <c r="Q26" s="165" t="s">
        <v>434</v>
      </c>
      <c r="S26" s="136" t="s">
        <v>10</v>
      </c>
    </row>
    <row r="27" spans="2:19" x14ac:dyDescent="0.4">
      <c r="B27" s="166"/>
      <c r="C27" s="162" t="str">
        <f t="shared" si="1"/>
        <v>Ba3</v>
      </c>
      <c r="D27" s="163" t="str">
        <f t="shared" si="9"/>
        <v>まろや</v>
      </c>
      <c r="E27" s="142" t="s">
        <v>10</v>
      </c>
      <c r="G27" s="66">
        <f t="shared" si="3"/>
        <v>3</v>
      </c>
      <c r="H27" s="143" t="str">
        <f t="shared" si="10"/>
        <v>Ba2</v>
      </c>
      <c r="I27" s="210" t="str">
        <f t="shared" si="11"/>
        <v>南つくし野ソフト</v>
      </c>
      <c r="J27" s="211">
        <v>2</v>
      </c>
      <c r="L27" s="424">
        <v>3</v>
      </c>
      <c r="M27" s="164" t="s">
        <v>157</v>
      </c>
      <c r="N27" s="136">
        <v>10</v>
      </c>
      <c r="Q27" s="165" t="s">
        <v>537</v>
      </c>
      <c r="S27" s="136" t="s">
        <v>10</v>
      </c>
    </row>
    <row r="28" spans="2:19" x14ac:dyDescent="0.4">
      <c r="B28" s="166"/>
      <c r="C28" s="162" t="str">
        <f t="shared" si="1"/>
        <v>Ba4</v>
      </c>
      <c r="D28" s="163" t="str">
        <f t="shared" si="9"/>
        <v>ゼルコバ</v>
      </c>
      <c r="E28" s="142" t="s">
        <v>10</v>
      </c>
      <c r="G28" s="66">
        <f t="shared" si="3"/>
        <v>4</v>
      </c>
      <c r="H28" s="143" t="str">
        <f t="shared" si="10"/>
        <v>Bc3</v>
      </c>
      <c r="I28" s="210" t="str">
        <f t="shared" si="11"/>
        <v>山崎ダンディーズ</v>
      </c>
      <c r="J28" s="211">
        <v>10</v>
      </c>
      <c r="L28" s="424">
        <v>4</v>
      </c>
      <c r="M28" s="164" t="s">
        <v>506</v>
      </c>
      <c r="N28" s="136">
        <v>5</v>
      </c>
      <c r="Q28" s="165" t="s">
        <v>436</v>
      </c>
      <c r="S28" s="136" t="s">
        <v>10</v>
      </c>
    </row>
    <row r="29" spans="2:19" x14ac:dyDescent="0.4">
      <c r="B29" s="166"/>
      <c r="C29" s="162" t="str">
        <f t="shared" si="1"/>
        <v>Bb1</v>
      </c>
      <c r="D29" s="163" t="str">
        <f t="shared" si="9"/>
        <v>AM1</v>
      </c>
      <c r="E29" s="142" t="s">
        <v>10</v>
      </c>
      <c r="G29" s="66">
        <f t="shared" si="3"/>
        <v>5</v>
      </c>
      <c r="H29" s="143" t="str">
        <f t="shared" si="10"/>
        <v>Bb3</v>
      </c>
      <c r="I29" s="210" t="str">
        <f t="shared" si="11"/>
        <v>忠生自然ソフト</v>
      </c>
      <c r="J29" s="211">
        <v>7</v>
      </c>
      <c r="L29" s="424">
        <v>5</v>
      </c>
      <c r="M29" s="164" t="s">
        <v>258</v>
      </c>
      <c r="N29" s="136">
        <v>6</v>
      </c>
      <c r="Q29" s="165" t="s">
        <v>533</v>
      </c>
      <c r="S29" s="136" t="s">
        <v>10</v>
      </c>
    </row>
    <row r="30" spans="2:19" x14ac:dyDescent="0.4">
      <c r="B30" s="166"/>
      <c r="C30" s="162" t="str">
        <f t="shared" si="1"/>
        <v>Bb2</v>
      </c>
      <c r="D30" s="163" t="str">
        <f t="shared" si="9"/>
        <v>フライデーズ</v>
      </c>
      <c r="E30" s="142" t="s">
        <v>10</v>
      </c>
      <c r="G30" s="66">
        <f t="shared" si="3"/>
        <v>6</v>
      </c>
      <c r="H30" s="143" t="str">
        <f t="shared" si="10"/>
        <v>Bb2</v>
      </c>
      <c r="I30" s="210" t="str">
        <f t="shared" si="11"/>
        <v>フライデーズ</v>
      </c>
      <c r="J30" s="211">
        <v>6</v>
      </c>
      <c r="L30" s="424">
        <v>6</v>
      </c>
      <c r="M30" s="164" t="s">
        <v>259</v>
      </c>
      <c r="N30" s="136">
        <v>9</v>
      </c>
      <c r="Q30" s="165" t="s">
        <v>536</v>
      </c>
      <c r="S30" s="136" t="s">
        <v>10</v>
      </c>
    </row>
    <row r="31" spans="2:19" x14ac:dyDescent="0.4">
      <c r="B31" s="166"/>
      <c r="C31" s="162" t="str">
        <f t="shared" ref="C31:C34" si="12">+M31</f>
        <v>Bb3</v>
      </c>
      <c r="D31" s="163" t="str">
        <f t="shared" ref="D31:D34" si="13">IF(ISNA(VLOOKUP(C31,T変換,2,FALSE)),"",VLOOKUP(C31,T変換,2,FALSE))</f>
        <v>忠生自然ソフト</v>
      </c>
      <c r="E31" s="142" t="s">
        <v>10</v>
      </c>
      <c r="G31" s="66">
        <f t="shared" si="3"/>
        <v>7</v>
      </c>
      <c r="H31" s="143" t="str">
        <f t="shared" ref="H31:H34" si="14">IF(J31=0,"",VLOOKUP(J31,B変換,2,FALSE))</f>
        <v>Bc1</v>
      </c>
      <c r="I31" s="210" t="str">
        <f t="shared" si="11"/>
        <v>見晴らしの丘のナウシカkz</v>
      </c>
      <c r="J31" s="211">
        <v>8</v>
      </c>
      <c r="L31" s="424">
        <v>7</v>
      </c>
      <c r="M31" s="164" t="s">
        <v>260</v>
      </c>
      <c r="N31" s="136">
        <v>3</v>
      </c>
      <c r="Q31" s="165" t="s">
        <v>438</v>
      </c>
      <c r="S31" s="136" t="s">
        <v>10</v>
      </c>
    </row>
    <row r="32" spans="2:19" x14ac:dyDescent="0.4">
      <c r="B32" s="166"/>
      <c r="C32" s="162" t="str">
        <f t="shared" ref="C32" si="15">+M32</f>
        <v>Bc1</v>
      </c>
      <c r="D32" s="163" t="str">
        <f t="shared" ref="D32" si="16">IF(ISNA(VLOOKUP(C32,T変換,2,FALSE)),"",VLOOKUP(C32,T変換,2,FALSE))</f>
        <v>見晴らしの丘のナウシカkz</v>
      </c>
      <c r="E32" s="142" t="s">
        <v>10</v>
      </c>
      <c r="G32" s="66">
        <f t="shared" ref="G32" si="17">+L32</f>
        <v>8</v>
      </c>
      <c r="H32" s="143" t="str">
        <f t="shared" ref="H32" si="18">IF(J32=0,"",VLOOKUP(J32,B変換,2,FALSE))</f>
        <v>Bc2</v>
      </c>
      <c r="I32" s="210" t="str">
        <f t="shared" si="11"/>
        <v>三ツ目ソフト</v>
      </c>
      <c r="J32" s="211">
        <v>9</v>
      </c>
      <c r="L32" s="424">
        <v>8</v>
      </c>
      <c r="M32" s="164" t="s">
        <v>416</v>
      </c>
      <c r="N32" s="136">
        <v>7</v>
      </c>
      <c r="Q32" s="165" t="s">
        <v>439</v>
      </c>
      <c r="S32" s="136" t="s">
        <v>10</v>
      </c>
    </row>
    <row r="33" spans="2:19" x14ac:dyDescent="0.4">
      <c r="B33" s="166"/>
      <c r="C33" s="162" t="str">
        <f t="shared" si="12"/>
        <v>Bc2</v>
      </c>
      <c r="D33" s="163" t="str">
        <f t="shared" si="13"/>
        <v>三ツ目ソフト</v>
      </c>
      <c r="E33" s="142" t="s">
        <v>10</v>
      </c>
      <c r="G33" s="66">
        <f t="shared" si="3"/>
        <v>9</v>
      </c>
      <c r="H33" s="143" t="str">
        <f t="shared" si="14"/>
        <v>Ba3</v>
      </c>
      <c r="I33" s="210" t="str">
        <f t="shared" si="11"/>
        <v>まろや</v>
      </c>
      <c r="J33" s="211">
        <v>3</v>
      </c>
      <c r="L33" s="424">
        <v>9</v>
      </c>
      <c r="M33" s="164" t="s">
        <v>261</v>
      </c>
      <c r="N33" s="136">
        <v>1</v>
      </c>
      <c r="Q33" s="165" t="s">
        <v>528</v>
      </c>
      <c r="S33" s="136" t="s">
        <v>10</v>
      </c>
    </row>
    <row r="34" spans="2:19" x14ac:dyDescent="0.4">
      <c r="B34" s="166"/>
      <c r="C34" s="162" t="str">
        <f t="shared" si="12"/>
        <v>Bc3</v>
      </c>
      <c r="D34" s="163" t="str">
        <f t="shared" si="13"/>
        <v>山崎ダンディーズ</v>
      </c>
      <c r="E34" s="142" t="s">
        <v>10</v>
      </c>
      <c r="G34" s="66">
        <f t="shared" si="3"/>
        <v>10</v>
      </c>
      <c r="H34" s="143" t="str">
        <f t="shared" si="14"/>
        <v>Ba4</v>
      </c>
      <c r="I34" s="210" t="str">
        <f t="shared" si="11"/>
        <v>ゼルコバ</v>
      </c>
      <c r="J34" s="211">
        <v>4</v>
      </c>
      <c r="L34" s="424">
        <v>10</v>
      </c>
      <c r="M34" s="164" t="s">
        <v>262</v>
      </c>
      <c r="N34" s="136">
        <v>4</v>
      </c>
      <c r="Q34" s="165" t="s">
        <v>440</v>
      </c>
      <c r="S34" s="136" t="s">
        <v>10</v>
      </c>
    </row>
    <row r="35" spans="2:19" hidden="1" x14ac:dyDescent="0.4">
      <c r="B35" s="166"/>
      <c r="C35" s="159" t="str">
        <f t="shared" si="1"/>
        <v xml:space="preserve"> </v>
      </c>
      <c r="D35" s="160"/>
      <c r="E35" s="159" t="s">
        <v>10</v>
      </c>
      <c r="G35" s="66">
        <f t="shared" si="3"/>
        <v>0</v>
      </c>
      <c r="H35" s="143" t="str">
        <f t="shared" si="10"/>
        <v/>
      </c>
      <c r="I35" s="210" t="e">
        <f t="shared" si="11"/>
        <v>#N/A</v>
      </c>
      <c r="J35" s="209"/>
      <c r="L35" s="423"/>
      <c r="M35" s="157" t="s">
        <v>249</v>
      </c>
      <c r="Q35" s="158" t="s">
        <v>440</v>
      </c>
      <c r="S35" s="136" t="s">
        <v>10</v>
      </c>
    </row>
    <row r="36" spans="2:19" hidden="1" x14ac:dyDescent="0.4">
      <c r="B36" s="166"/>
      <c r="C36" s="159" t="str">
        <f t="shared" si="1"/>
        <v xml:space="preserve"> </v>
      </c>
      <c r="D36" s="160" t="str">
        <f t="shared" ref="D36:D41" si="19">IF(ISNA(VLOOKUP(C36,T変換,2,FALSE)),"",VLOOKUP(C36,T変換,2,FALSE))</f>
        <v/>
      </c>
      <c r="E36" s="159" t="s">
        <v>10</v>
      </c>
      <c r="G36" s="66">
        <f t="shared" si="3"/>
        <v>0</v>
      </c>
      <c r="H36" s="143" t="str">
        <f t="shared" si="10"/>
        <v/>
      </c>
      <c r="I36" s="210" t="e">
        <f t="shared" si="11"/>
        <v>#N/A</v>
      </c>
      <c r="J36" s="209"/>
      <c r="L36" s="423"/>
      <c r="M36" s="157" t="s">
        <v>249</v>
      </c>
      <c r="Q36" s="158"/>
      <c r="S36" s="136" t="s">
        <v>10</v>
      </c>
    </row>
    <row r="37" spans="2:19" hidden="1" x14ac:dyDescent="0.4">
      <c r="B37" s="166"/>
      <c r="C37" s="159" t="str">
        <f t="shared" si="1"/>
        <v xml:space="preserve"> </v>
      </c>
      <c r="D37" s="160" t="str">
        <f t="shared" si="19"/>
        <v/>
      </c>
      <c r="E37" s="159" t="s">
        <v>10</v>
      </c>
      <c r="G37" s="66">
        <f t="shared" si="3"/>
        <v>0</v>
      </c>
      <c r="H37" s="143" t="str">
        <f t="shared" si="10"/>
        <v/>
      </c>
      <c r="I37" s="210" t="e">
        <f t="shared" si="11"/>
        <v>#N/A</v>
      </c>
      <c r="J37" s="209"/>
      <c r="L37" s="423"/>
      <c r="M37" s="157" t="s">
        <v>249</v>
      </c>
      <c r="Q37" s="158"/>
      <c r="S37" s="136" t="s">
        <v>10</v>
      </c>
    </row>
    <row r="38" spans="2:19" hidden="1" x14ac:dyDescent="0.4">
      <c r="B38" s="166"/>
      <c r="C38" s="159" t="str">
        <f t="shared" si="1"/>
        <v xml:space="preserve"> </v>
      </c>
      <c r="D38" s="160" t="str">
        <f t="shared" si="19"/>
        <v/>
      </c>
      <c r="E38" s="159" t="s">
        <v>10</v>
      </c>
      <c r="G38" s="66">
        <f t="shared" si="3"/>
        <v>0</v>
      </c>
      <c r="H38" s="143" t="str">
        <f t="shared" si="10"/>
        <v/>
      </c>
      <c r="I38" s="210" t="e">
        <f t="shared" si="11"/>
        <v>#N/A</v>
      </c>
      <c r="J38" s="209"/>
      <c r="L38" s="423"/>
      <c r="M38" s="157" t="s">
        <v>249</v>
      </c>
      <c r="Q38" s="158"/>
      <c r="S38" s="136" t="s">
        <v>10</v>
      </c>
    </row>
    <row r="39" spans="2:19" hidden="1" x14ac:dyDescent="0.4">
      <c r="B39" s="166"/>
      <c r="C39" s="159" t="str">
        <f t="shared" si="1"/>
        <v xml:space="preserve"> </v>
      </c>
      <c r="D39" s="160" t="str">
        <f t="shared" si="19"/>
        <v/>
      </c>
      <c r="E39" s="159" t="s">
        <v>10</v>
      </c>
      <c r="G39" s="66">
        <f t="shared" si="3"/>
        <v>0</v>
      </c>
      <c r="H39" s="143" t="str">
        <f t="shared" si="10"/>
        <v/>
      </c>
      <c r="I39" s="210" t="e">
        <f t="shared" si="11"/>
        <v>#N/A</v>
      </c>
      <c r="J39" s="209"/>
      <c r="L39" s="423"/>
      <c r="M39" s="157" t="s">
        <v>249</v>
      </c>
      <c r="Q39" s="158"/>
      <c r="S39" s="136" t="s">
        <v>10</v>
      </c>
    </row>
    <row r="40" spans="2:19" hidden="1" x14ac:dyDescent="0.4">
      <c r="B40" s="166"/>
      <c r="C40" s="159" t="str">
        <f t="shared" si="1"/>
        <v xml:space="preserve"> </v>
      </c>
      <c r="D40" s="160" t="str">
        <f t="shared" si="19"/>
        <v/>
      </c>
      <c r="E40" s="159" t="s">
        <v>10</v>
      </c>
      <c r="G40" s="66">
        <f t="shared" si="3"/>
        <v>0</v>
      </c>
      <c r="H40" s="143" t="str">
        <f t="shared" si="10"/>
        <v/>
      </c>
      <c r="I40" s="210" t="e">
        <f t="shared" si="11"/>
        <v>#N/A</v>
      </c>
      <c r="J40" s="209"/>
      <c r="L40" s="423"/>
      <c r="M40" s="157" t="s">
        <v>249</v>
      </c>
      <c r="Q40" s="158"/>
      <c r="S40" s="136" t="s">
        <v>10</v>
      </c>
    </row>
    <row r="41" spans="2:19" hidden="1" x14ac:dyDescent="0.4">
      <c r="B41" s="166"/>
      <c r="C41" s="159" t="str">
        <f t="shared" si="1"/>
        <v xml:space="preserve"> </v>
      </c>
      <c r="D41" s="160" t="str">
        <f t="shared" si="19"/>
        <v/>
      </c>
      <c r="E41" s="159" t="s">
        <v>10</v>
      </c>
      <c r="G41" s="66">
        <f t="shared" si="3"/>
        <v>0</v>
      </c>
      <c r="H41" s="143" t="str">
        <f t="shared" si="10"/>
        <v/>
      </c>
      <c r="I41" s="210" t="e">
        <f t="shared" si="11"/>
        <v>#N/A</v>
      </c>
      <c r="J41" s="209"/>
      <c r="L41" s="423"/>
      <c r="M41" s="157" t="s">
        <v>249</v>
      </c>
      <c r="N41" s="136" t="s">
        <v>220</v>
      </c>
      <c r="Q41" s="158"/>
      <c r="S41" s="136" t="s">
        <v>10</v>
      </c>
    </row>
    <row r="42" spans="2:19" x14ac:dyDescent="0.4">
      <c r="B42" s="167" t="s">
        <v>221</v>
      </c>
      <c r="C42" s="168" t="str">
        <f t="shared" si="1"/>
        <v>Ja1</v>
      </c>
      <c r="D42" s="169" t="str">
        <f t="shared" ref="D42:D56" si="20">IF(ISNA(VLOOKUP(C42,T変換,2,FALSE)),"",VLOOKUP(C42,T変換,2,FALSE))</f>
        <v>成瀬アストロズ</v>
      </c>
      <c r="E42" s="142" t="s">
        <v>98</v>
      </c>
      <c r="G42" s="66">
        <f t="shared" si="3"/>
        <v>1</v>
      </c>
      <c r="H42" s="143" t="str">
        <f t="shared" ref="H42:H47" si="21">IF(J42=0,"",VLOOKUP(J42,j1変換,2,FALSE))</f>
        <v>Jb2</v>
      </c>
      <c r="I42" s="212" t="str">
        <f>_xlfn.XLOOKUP(L42,$N$42:$N$47,$O$42:$O$47)</f>
        <v>町田メイツJ</v>
      </c>
      <c r="J42" s="213">
        <v>5</v>
      </c>
      <c r="L42" s="425">
        <v>1</v>
      </c>
      <c r="M42" s="170" t="s">
        <v>83</v>
      </c>
      <c r="N42" s="136">
        <v>2</v>
      </c>
      <c r="O42" s="493" t="s">
        <v>223</v>
      </c>
      <c r="S42" s="136" t="s">
        <v>98</v>
      </c>
    </row>
    <row r="43" spans="2:19" x14ac:dyDescent="0.4">
      <c r="B43" s="172"/>
      <c r="C43" s="168" t="str">
        <f t="shared" si="1"/>
        <v>Ja2</v>
      </c>
      <c r="D43" s="169" t="str">
        <f t="shared" si="20"/>
        <v>山崎ドリンカーズMJ</v>
      </c>
      <c r="E43" s="142" t="s">
        <v>98</v>
      </c>
      <c r="G43" s="66">
        <f t="shared" si="3"/>
        <v>2</v>
      </c>
      <c r="H43" s="143" t="str">
        <f t="shared" si="21"/>
        <v>Jb1</v>
      </c>
      <c r="I43" s="212" t="str">
        <f>_xlfn.XLOOKUP(L43,$N$42:$N$47,$O$42:$O$47)</f>
        <v>サザンストリームフォーエバー</v>
      </c>
      <c r="J43" s="213">
        <v>4</v>
      </c>
      <c r="L43" s="425">
        <v>2</v>
      </c>
      <c r="M43" s="170" t="s">
        <v>84</v>
      </c>
      <c r="N43" s="136">
        <v>3</v>
      </c>
      <c r="O43" s="493" t="s">
        <v>441</v>
      </c>
      <c r="S43" s="136" t="s">
        <v>98</v>
      </c>
    </row>
    <row r="44" spans="2:19" x14ac:dyDescent="0.4">
      <c r="B44" s="172"/>
      <c r="C44" s="168" t="str">
        <f t="shared" si="1"/>
        <v>Ja3</v>
      </c>
      <c r="D44" s="169" t="str">
        <f t="shared" si="20"/>
        <v>RED・40's</v>
      </c>
      <c r="E44" s="142" t="s">
        <v>98</v>
      </c>
      <c r="G44" s="66">
        <f t="shared" si="3"/>
        <v>3</v>
      </c>
      <c r="H44" s="143" t="str">
        <f t="shared" si="21"/>
        <v>Ja1</v>
      </c>
      <c r="I44" s="212" t="str">
        <f t="shared" ref="I44:I47" si="22">_xlfn.XLOOKUP(L44,$N$42:$N$47,$O$42:$O$47)</f>
        <v>成瀬アストロズ</v>
      </c>
      <c r="J44" s="213">
        <v>1</v>
      </c>
      <c r="L44" s="425">
        <v>3</v>
      </c>
      <c r="M44" s="170" t="s">
        <v>85</v>
      </c>
      <c r="N44" s="136">
        <v>1</v>
      </c>
      <c r="O44" s="493" t="s">
        <v>442</v>
      </c>
      <c r="S44" s="136" t="s">
        <v>98</v>
      </c>
    </row>
    <row r="45" spans="2:19" x14ac:dyDescent="0.4">
      <c r="B45" s="172"/>
      <c r="C45" s="168" t="str">
        <f t="shared" si="1"/>
        <v>Jb1</v>
      </c>
      <c r="D45" s="169" t="str">
        <f t="shared" si="20"/>
        <v>サザンストリームフォーエバー</v>
      </c>
      <c r="E45" s="142" t="s">
        <v>98</v>
      </c>
      <c r="G45" s="66">
        <f t="shared" si="3"/>
        <v>4</v>
      </c>
      <c r="H45" s="143" t="str">
        <f t="shared" si="21"/>
        <v>Jb3</v>
      </c>
      <c r="I45" s="212" t="str">
        <f t="shared" si="22"/>
        <v>山崎HEARTZ</v>
      </c>
      <c r="J45" s="213">
        <v>6</v>
      </c>
      <c r="L45" s="425">
        <v>4</v>
      </c>
      <c r="M45" s="170" t="s">
        <v>86</v>
      </c>
      <c r="N45" s="136">
        <v>6</v>
      </c>
      <c r="O45" s="493" t="s">
        <v>443</v>
      </c>
      <c r="S45" s="136" t="s">
        <v>98</v>
      </c>
    </row>
    <row r="46" spans="2:19" x14ac:dyDescent="0.4">
      <c r="B46" s="172"/>
      <c r="C46" s="168" t="str">
        <f t="shared" si="1"/>
        <v>Jb2</v>
      </c>
      <c r="D46" s="169" t="str">
        <f t="shared" si="20"/>
        <v>町田メイツJ</v>
      </c>
      <c r="E46" s="142" t="s">
        <v>98</v>
      </c>
      <c r="G46" s="66">
        <f t="shared" si="3"/>
        <v>5</v>
      </c>
      <c r="H46" s="143" t="str">
        <f t="shared" si="21"/>
        <v>Ja3</v>
      </c>
      <c r="I46" s="212" t="str">
        <f t="shared" si="22"/>
        <v>RED・40's</v>
      </c>
      <c r="J46" s="213">
        <v>3</v>
      </c>
      <c r="L46" s="425">
        <v>5</v>
      </c>
      <c r="M46" s="170" t="s">
        <v>87</v>
      </c>
      <c r="N46" s="136">
        <v>4</v>
      </c>
      <c r="O46" s="493" t="s">
        <v>444</v>
      </c>
      <c r="S46" s="136" t="s">
        <v>98</v>
      </c>
    </row>
    <row r="47" spans="2:19" x14ac:dyDescent="0.4">
      <c r="B47" s="172"/>
      <c r="C47" s="168" t="str">
        <f t="shared" si="1"/>
        <v>Jb3</v>
      </c>
      <c r="D47" s="169" t="str">
        <f t="shared" si="20"/>
        <v>山崎HEARTZ</v>
      </c>
      <c r="E47" s="142" t="s">
        <v>98</v>
      </c>
      <c r="G47" s="66">
        <f t="shared" si="3"/>
        <v>6</v>
      </c>
      <c r="H47" s="143" t="str">
        <f t="shared" si="21"/>
        <v>Ja2</v>
      </c>
      <c r="I47" s="212" t="str">
        <f t="shared" si="22"/>
        <v>山崎ドリンカーズMJ</v>
      </c>
      <c r="J47" s="213">
        <v>2</v>
      </c>
      <c r="L47" s="425">
        <v>6</v>
      </c>
      <c r="M47" s="170" t="s">
        <v>88</v>
      </c>
      <c r="N47" s="136">
        <v>5</v>
      </c>
      <c r="O47" s="493" t="s">
        <v>445</v>
      </c>
      <c r="S47" s="136" t="s">
        <v>98</v>
      </c>
    </row>
    <row r="48" spans="2:19" x14ac:dyDescent="0.4">
      <c r="B48" s="174" t="s">
        <v>224</v>
      </c>
      <c r="C48" s="175" t="str">
        <f t="shared" si="1"/>
        <v>Sa1</v>
      </c>
      <c r="D48" s="176" t="str">
        <f t="shared" si="20"/>
        <v>フレンズF</v>
      </c>
      <c r="E48" s="142" t="s">
        <v>99</v>
      </c>
      <c r="G48" s="66">
        <f t="shared" si="3"/>
        <v>1</v>
      </c>
      <c r="H48" s="143" t="str">
        <f t="shared" ref="H48:H56" si="23">IF(J48=0,"",VLOOKUP(J48,J2変換,2,FALSE))</f>
        <v>Sa1</v>
      </c>
      <c r="I48" s="214" t="str">
        <f>_xlfn.XLOOKUP(L48,$N$48:$N$57,$P$48:$P$57)</f>
        <v>フレンズF</v>
      </c>
      <c r="J48" s="215">
        <v>1</v>
      </c>
      <c r="L48" s="175">
        <v>1</v>
      </c>
      <c r="M48" s="177" t="s">
        <v>89</v>
      </c>
      <c r="N48" s="136">
        <v>9</v>
      </c>
      <c r="P48" s="171" t="s">
        <v>446</v>
      </c>
      <c r="S48" s="136" t="s">
        <v>99</v>
      </c>
    </row>
    <row r="49" spans="2:23" x14ac:dyDescent="0.4">
      <c r="B49" s="178"/>
      <c r="C49" s="175" t="str">
        <f t="shared" si="1"/>
        <v>Sa2</v>
      </c>
      <c r="D49" s="176" t="str">
        <f t="shared" si="20"/>
        <v>南三小J</v>
      </c>
      <c r="E49" s="142" t="s">
        <v>99</v>
      </c>
      <c r="G49" s="66">
        <f t="shared" si="3"/>
        <v>2</v>
      </c>
      <c r="H49" s="143" t="str">
        <f t="shared" si="23"/>
        <v>Sa4</v>
      </c>
      <c r="I49" s="214" t="str">
        <f t="shared" ref="I49:I57" si="24">_xlfn.XLOOKUP(L49,$N$48:$N$57,$P$48:$P$57)</f>
        <v>丸山シニア</v>
      </c>
      <c r="J49" s="215">
        <v>4</v>
      </c>
      <c r="L49" s="175">
        <v>2</v>
      </c>
      <c r="M49" s="177" t="s">
        <v>90</v>
      </c>
      <c r="N49" s="136">
        <v>7</v>
      </c>
      <c r="P49" s="171" t="s">
        <v>447</v>
      </c>
      <c r="S49" s="136" t="s">
        <v>99</v>
      </c>
    </row>
    <row r="50" spans="2:23" x14ac:dyDescent="0.4">
      <c r="B50" s="178"/>
      <c r="C50" s="175" t="str">
        <f t="shared" si="1"/>
        <v>Sa3</v>
      </c>
      <c r="D50" s="176" t="str">
        <f t="shared" si="20"/>
        <v>忠生スターズ</v>
      </c>
      <c r="E50" s="142" t="s">
        <v>99</v>
      </c>
      <c r="G50" s="66">
        <f t="shared" si="3"/>
        <v>3</v>
      </c>
      <c r="H50" s="143" t="str">
        <f t="shared" si="23"/>
        <v>Sc3</v>
      </c>
      <c r="I50" s="214" t="str">
        <f t="shared" si="24"/>
        <v>南つくし野シルバースターズ</v>
      </c>
      <c r="J50" s="215">
        <v>10</v>
      </c>
      <c r="L50" s="175">
        <v>3</v>
      </c>
      <c r="M50" s="177" t="s">
        <v>91</v>
      </c>
      <c r="N50" s="136">
        <v>8</v>
      </c>
      <c r="P50" s="171" t="s">
        <v>448</v>
      </c>
      <c r="S50" s="136" t="s">
        <v>99</v>
      </c>
    </row>
    <row r="51" spans="2:23" x14ac:dyDescent="0.4">
      <c r="B51" s="178"/>
      <c r="C51" s="175" t="str">
        <f t="shared" si="1"/>
        <v>Sa4</v>
      </c>
      <c r="D51" s="176" t="str">
        <f t="shared" si="20"/>
        <v>丸山シニア</v>
      </c>
      <c r="E51" s="142" t="s">
        <v>99</v>
      </c>
      <c r="G51" s="66">
        <f t="shared" si="3"/>
        <v>4</v>
      </c>
      <c r="H51" s="143" t="str">
        <f t="shared" si="23"/>
        <v>Sb2</v>
      </c>
      <c r="I51" s="214" t="str">
        <f t="shared" si="24"/>
        <v>なるせキッズ</v>
      </c>
      <c r="J51" s="215">
        <v>6</v>
      </c>
      <c r="L51" s="175">
        <v>4</v>
      </c>
      <c r="M51" s="177" t="s">
        <v>92</v>
      </c>
      <c r="N51" s="136">
        <v>4</v>
      </c>
      <c r="P51" s="171" t="s">
        <v>226</v>
      </c>
      <c r="S51" s="136" t="s">
        <v>99</v>
      </c>
    </row>
    <row r="52" spans="2:23" x14ac:dyDescent="0.4">
      <c r="B52" s="178"/>
      <c r="C52" s="175" t="str">
        <f t="shared" si="1"/>
        <v>Sb1</v>
      </c>
      <c r="D52" s="176" t="str">
        <f t="shared" si="20"/>
        <v>モンスターズ</v>
      </c>
      <c r="E52" s="142" t="s">
        <v>99</v>
      </c>
      <c r="G52" s="66">
        <f t="shared" si="3"/>
        <v>5</v>
      </c>
      <c r="H52" s="143" t="str">
        <f t="shared" si="23"/>
        <v>Sb1</v>
      </c>
      <c r="I52" s="214" t="str">
        <f t="shared" si="24"/>
        <v>モンスターズ</v>
      </c>
      <c r="J52" s="215">
        <v>5</v>
      </c>
      <c r="L52" s="175">
        <v>5</v>
      </c>
      <c r="M52" s="177" t="s">
        <v>93</v>
      </c>
      <c r="N52" s="136">
        <v>1</v>
      </c>
      <c r="P52" s="171" t="s">
        <v>225</v>
      </c>
      <c r="S52" s="136" t="s">
        <v>99</v>
      </c>
    </row>
    <row r="53" spans="2:23" x14ac:dyDescent="0.4">
      <c r="B53" s="178"/>
      <c r="C53" s="175" t="str">
        <f t="shared" si="1"/>
        <v>Sb2</v>
      </c>
      <c r="D53" s="176" t="str">
        <f t="shared" ref="D53:D54" si="25">IF(ISNA(VLOOKUP(C53,T変換,2,FALSE)),"",VLOOKUP(C53,T変換,2,FALSE))</f>
        <v>なるせキッズ</v>
      </c>
      <c r="E53" s="142" t="s">
        <v>99</v>
      </c>
      <c r="G53" s="66">
        <f t="shared" si="3"/>
        <v>6</v>
      </c>
      <c r="H53" s="143" t="str">
        <f t="shared" ref="H53:H54" si="26">IF(J53=0,"",VLOOKUP(J53,J2変換,2,FALSE))</f>
        <v>Sc2</v>
      </c>
      <c r="I53" s="214" t="str">
        <f t="shared" si="24"/>
        <v>Y・WAIS</v>
      </c>
      <c r="J53" s="215">
        <v>9</v>
      </c>
      <c r="L53" s="175">
        <v>6</v>
      </c>
      <c r="M53" s="177" t="s">
        <v>94</v>
      </c>
      <c r="N53" s="136">
        <v>2</v>
      </c>
      <c r="P53" s="171" t="s">
        <v>449</v>
      </c>
      <c r="S53" s="136" t="s">
        <v>99</v>
      </c>
    </row>
    <row r="54" spans="2:23" x14ac:dyDescent="0.4">
      <c r="B54" s="178"/>
      <c r="C54" s="175" t="str">
        <f t="shared" si="1"/>
        <v>Sb3</v>
      </c>
      <c r="D54" s="176" t="str">
        <f t="shared" si="25"/>
        <v>七国山SC</v>
      </c>
      <c r="E54" s="142" t="s">
        <v>99</v>
      </c>
      <c r="G54" s="66">
        <f t="shared" si="3"/>
        <v>7</v>
      </c>
      <c r="H54" s="143" t="str">
        <f t="shared" si="26"/>
        <v>Sc1</v>
      </c>
      <c r="I54" s="214" t="str">
        <f t="shared" si="24"/>
        <v>中原ベガサスS</v>
      </c>
      <c r="J54" s="215">
        <v>8</v>
      </c>
      <c r="L54" s="175">
        <v>7</v>
      </c>
      <c r="M54" s="177" t="s">
        <v>95</v>
      </c>
      <c r="N54" s="136">
        <v>10</v>
      </c>
      <c r="P54" s="171" t="s">
        <v>450</v>
      </c>
      <c r="S54" s="136" t="s">
        <v>99</v>
      </c>
    </row>
    <row r="55" spans="2:23" x14ac:dyDescent="0.4">
      <c r="B55" s="178"/>
      <c r="C55" s="175" t="str">
        <f t="shared" si="1"/>
        <v>Sc1</v>
      </c>
      <c r="D55" s="176" t="str">
        <f t="shared" si="20"/>
        <v>中原ベガサスS</v>
      </c>
      <c r="E55" s="142" t="s">
        <v>99</v>
      </c>
      <c r="G55" s="66">
        <f t="shared" si="3"/>
        <v>8</v>
      </c>
      <c r="H55" s="143" t="str">
        <f t="shared" si="23"/>
        <v>Sb3</v>
      </c>
      <c r="I55" s="214" t="str">
        <f t="shared" si="24"/>
        <v>七国山SC</v>
      </c>
      <c r="J55" s="215">
        <v>7</v>
      </c>
      <c r="L55" s="175">
        <v>8</v>
      </c>
      <c r="M55" s="177" t="s">
        <v>246</v>
      </c>
      <c r="N55" s="136">
        <v>3</v>
      </c>
      <c r="P55" s="171" t="s">
        <v>451</v>
      </c>
      <c r="S55" s="136" t="s">
        <v>99</v>
      </c>
    </row>
    <row r="56" spans="2:23" x14ac:dyDescent="0.4">
      <c r="B56" s="178"/>
      <c r="C56" s="199" t="str">
        <f t="shared" si="1"/>
        <v>Sc2</v>
      </c>
      <c r="D56" s="176" t="str">
        <f t="shared" si="20"/>
        <v>Y・WAIS</v>
      </c>
      <c r="E56" s="142" t="s">
        <v>99</v>
      </c>
      <c r="G56" s="66">
        <f t="shared" si="3"/>
        <v>9</v>
      </c>
      <c r="H56" s="143" t="str">
        <f t="shared" si="23"/>
        <v>Sa3</v>
      </c>
      <c r="I56" s="214" t="str">
        <f t="shared" si="24"/>
        <v>忠生スターズ</v>
      </c>
      <c r="J56" s="215">
        <v>3</v>
      </c>
      <c r="L56" s="175">
        <v>9</v>
      </c>
      <c r="M56" s="177" t="s">
        <v>247</v>
      </c>
      <c r="N56" s="136">
        <v>5</v>
      </c>
      <c r="P56" s="171" t="s">
        <v>222</v>
      </c>
      <c r="S56" s="136" t="s">
        <v>99</v>
      </c>
    </row>
    <row r="57" spans="2:23" x14ac:dyDescent="0.4">
      <c r="B57" s="178"/>
      <c r="C57" s="199" t="str">
        <f t="shared" si="1"/>
        <v>Sc3</v>
      </c>
      <c r="D57" s="176" t="str">
        <f t="shared" ref="D57" si="27">IF(ISNA(VLOOKUP(C57,T変換,2,FALSE)),"",VLOOKUP(C57,T変換,2,FALSE))</f>
        <v>南つくし野シルバースターズ</v>
      </c>
      <c r="E57" s="142" t="s">
        <v>99</v>
      </c>
      <c r="G57" s="66">
        <f t="shared" si="3"/>
        <v>10</v>
      </c>
      <c r="H57" s="143" t="str">
        <f t="shared" ref="H57" si="28">IF(J57=0,"",VLOOKUP(J57,J2変換,2,FALSE))</f>
        <v>Sa2</v>
      </c>
      <c r="I57" s="214" t="str">
        <f t="shared" si="24"/>
        <v>南三小J</v>
      </c>
      <c r="J57" s="215">
        <v>2</v>
      </c>
      <c r="L57" s="175">
        <v>10</v>
      </c>
      <c r="M57" s="177" t="s">
        <v>248</v>
      </c>
      <c r="N57" s="136">
        <v>6</v>
      </c>
      <c r="P57" s="171" t="s">
        <v>452</v>
      </c>
      <c r="S57" s="136" t="s">
        <v>99</v>
      </c>
    </row>
    <row r="58" spans="2:23" x14ac:dyDescent="0.4">
      <c r="B58" s="179" t="s">
        <v>11</v>
      </c>
      <c r="C58" s="180" t="str">
        <f t="shared" si="1"/>
        <v>Qa1</v>
      </c>
      <c r="D58" s="181" t="str">
        <f t="shared" ref="D58:D65" si="29">IF(ISNA(VLOOKUP(C58,T変換,2,FALSE)),"",VLOOKUP(C58,T変換,2,FALSE))</f>
        <v>ファンキーロッキー</v>
      </c>
      <c r="E58" s="142" t="s">
        <v>11</v>
      </c>
      <c r="G58" s="66">
        <f t="shared" si="3"/>
        <v>1</v>
      </c>
      <c r="H58" s="143" t="str">
        <f>IF(J58=0,"",VLOOKUP(J58,Q変換,2,FALSE))</f>
        <v>Qa4</v>
      </c>
      <c r="I58" s="216" t="str">
        <f>_xlfn.XLOOKUP(L58,$N$58:$N$61,$O$58:$O$61)</f>
        <v>レッドフォックス</v>
      </c>
      <c r="J58" s="217">
        <v>4</v>
      </c>
      <c r="L58" s="426">
        <v>1</v>
      </c>
      <c r="M58" s="182" t="s">
        <v>12</v>
      </c>
      <c r="N58" s="136">
        <v>3</v>
      </c>
      <c r="O58" s="183" t="s">
        <v>507</v>
      </c>
      <c r="S58" s="136" t="s">
        <v>11</v>
      </c>
    </row>
    <row r="59" spans="2:23" x14ac:dyDescent="0.4">
      <c r="B59" s="184"/>
      <c r="C59" s="180" t="str">
        <f t="shared" si="1"/>
        <v>Qa2</v>
      </c>
      <c r="D59" s="181" t="str">
        <f t="shared" si="29"/>
        <v>櫻組</v>
      </c>
      <c r="E59" s="142" t="s">
        <v>11</v>
      </c>
      <c r="G59" s="66">
        <f t="shared" si="3"/>
        <v>2</v>
      </c>
      <c r="H59" s="143" t="str">
        <f>IF(J59=0,"",VLOOKUP(J59,Q変換,2,FALSE))</f>
        <v>Qa2</v>
      </c>
      <c r="I59" s="216" t="str">
        <f t="shared" ref="I59:I61" si="30">_xlfn.XLOOKUP(L59,$N$58:$N$61,$O$58:$O$61)</f>
        <v>櫻組</v>
      </c>
      <c r="J59" s="217">
        <v>2</v>
      </c>
      <c r="L59" s="426">
        <v>2</v>
      </c>
      <c r="M59" s="182" t="s">
        <v>13</v>
      </c>
      <c r="N59" s="136">
        <v>2</v>
      </c>
      <c r="O59" s="183" t="s">
        <v>508</v>
      </c>
      <c r="S59" s="136" t="s">
        <v>11</v>
      </c>
    </row>
    <row r="60" spans="2:23" x14ac:dyDescent="0.4">
      <c r="B60" s="184"/>
      <c r="C60" s="180" t="str">
        <f t="shared" si="1"/>
        <v>Qa3</v>
      </c>
      <c r="D60" s="181" t="str">
        <f t="shared" si="29"/>
        <v>旭町グリーンフレンズ</v>
      </c>
      <c r="E60" s="142" t="s">
        <v>11</v>
      </c>
      <c r="G60" s="66">
        <f t="shared" si="3"/>
        <v>3</v>
      </c>
      <c r="H60" s="143" t="str">
        <f>IF(J60=0,"",VLOOKUP(J60,Q変換,2,FALSE))</f>
        <v>Qa3</v>
      </c>
      <c r="I60" s="216" t="str">
        <f t="shared" si="30"/>
        <v>旭町グリーンフレンズ</v>
      </c>
      <c r="J60" s="217">
        <v>3</v>
      </c>
      <c r="L60" s="426">
        <v>3</v>
      </c>
      <c r="M60" s="182" t="s">
        <v>14</v>
      </c>
      <c r="N60" s="136">
        <v>4</v>
      </c>
      <c r="O60" s="183" t="s">
        <v>228</v>
      </c>
      <c r="S60" s="136" t="s">
        <v>11</v>
      </c>
    </row>
    <row r="61" spans="2:23" x14ac:dyDescent="0.4">
      <c r="B61" s="184"/>
      <c r="C61" s="185" t="str">
        <f t="shared" si="1"/>
        <v>Qa4</v>
      </c>
      <c r="D61" s="186" t="str">
        <f t="shared" si="29"/>
        <v>レッドフォックス</v>
      </c>
      <c r="E61" s="173" t="s">
        <v>11</v>
      </c>
      <c r="G61" s="66">
        <f t="shared" si="3"/>
        <v>4</v>
      </c>
      <c r="H61" s="143" t="str">
        <f>IF(J61=0,"",VLOOKUP(J61,Q変換,2,FALSE))</f>
        <v>Qa1</v>
      </c>
      <c r="I61" s="216" t="str">
        <f t="shared" si="30"/>
        <v>ファンキーロッキー</v>
      </c>
      <c r="J61" s="217">
        <v>1</v>
      </c>
      <c r="L61" s="426">
        <v>4</v>
      </c>
      <c r="M61" s="182" t="s">
        <v>15</v>
      </c>
      <c r="N61" s="136">
        <v>1</v>
      </c>
      <c r="O61" s="183" t="s">
        <v>227</v>
      </c>
      <c r="S61" s="136" t="s">
        <v>11</v>
      </c>
    </row>
    <row r="62" spans="2:23" x14ac:dyDescent="0.4">
      <c r="B62" s="494" t="s">
        <v>229</v>
      </c>
      <c r="C62" s="495" t="str">
        <f t="shared" si="1"/>
        <v>La1</v>
      </c>
      <c r="D62" s="496" t="str">
        <f t="shared" si="29"/>
        <v>ひまっきーず</v>
      </c>
      <c r="E62" s="142" t="s">
        <v>18</v>
      </c>
      <c r="G62" s="66">
        <f t="shared" si="3"/>
        <v>1</v>
      </c>
      <c r="H62" s="143" t="str">
        <f>IF(J62=0,"",VLOOKUP(J62,L変換,2,FALSE))</f>
        <v>La1</v>
      </c>
      <c r="I62" s="498" t="str">
        <f>_xlfn.XLOOKUP(L62,$N$62:$N$64,$P$62:$P$64)</f>
        <v>ひまっきーず</v>
      </c>
      <c r="J62" s="499">
        <v>1</v>
      </c>
      <c r="L62" s="500">
        <v>1</v>
      </c>
      <c r="M62" s="501" t="s">
        <v>17</v>
      </c>
      <c r="N62" s="136">
        <v>1</v>
      </c>
      <c r="P62" s="190" t="s">
        <v>453</v>
      </c>
      <c r="S62" s="136" t="s">
        <v>18</v>
      </c>
      <c r="W62" s="148"/>
    </row>
    <row r="63" spans="2:23" x14ac:dyDescent="0.4">
      <c r="B63" s="497"/>
      <c r="C63" s="495" t="str">
        <f t="shared" si="1"/>
        <v>La2</v>
      </c>
      <c r="D63" s="496" t="str">
        <f t="shared" si="29"/>
        <v>レディファイターズ</v>
      </c>
      <c r="E63" s="142" t="s">
        <v>18</v>
      </c>
      <c r="G63" s="66">
        <f t="shared" si="3"/>
        <v>2</v>
      </c>
      <c r="H63" s="143" t="str">
        <f>IF(J63=0,"",VLOOKUP(J63,L変換,2,FALSE))</f>
        <v>La2</v>
      </c>
      <c r="I63" s="498" t="str">
        <f t="shared" ref="I63:I64" si="31">_xlfn.XLOOKUP(L63,$N$62:$N$64,$P$62:$P$64)</f>
        <v>レディファイターズ</v>
      </c>
      <c r="J63" s="499">
        <v>2</v>
      </c>
      <c r="L63" s="500">
        <v>2</v>
      </c>
      <c r="M63" s="501" t="s">
        <v>19</v>
      </c>
      <c r="N63" s="136">
        <v>2</v>
      </c>
      <c r="P63" s="190" t="s">
        <v>230</v>
      </c>
      <c r="S63" s="136" t="s">
        <v>18</v>
      </c>
    </row>
    <row r="64" spans="2:23" x14ac:dyDescent="0.4">
      <c r="B64" s="497"/>
      <c r="C64" s="495" t="str">
        <f t="shared" ref="C64:C70" si="32">+M64</f>
        <v>La3</v>
      </c>
      <c r="D64" s="496" t="str">
        <f t="shared" si="29"/>
        <v>ワンダフルマザーズ</v>
      </c>
      <c r="E64" s="142" t="s">
        <v>18</v>
      </c>
      <c r="G64" s="66">
        <f t="shared" ref="G64" si="33">+L64</f>
        <v>3</v>
      </c>
      <c r="H64" s="143" t="str">
        <f>IF(J64=0,"",VLOOKUP(J64,L変換,2,FALSE))</f>
        <v>La3</v>
      </c>
      <c r="I64" s="498" t="str">
        <f t="shared" si="31"/>
        <v>ワンダフルマザーズ</v>
      </c>
      <c r="J64" s="499">
        <v>3</v>
      </c>
      <c r="L64" s="500">
        <v>3</v>
      </c>
      <c r="M64" s="501" t="s">
        <v>20</v>
      </c>
      <c r="N64" s="136">
        <v>3</v>
      </c>
      <c r="P64" s="190" t="s">
        <v>231</v>
      </c>
      <c r="S64" s="136" t="s">
        <v>18</v>
      </c>
    </row>
    <row r="65" spans="2:20" x14ac:dyDescent="0.4">
      <c r="B65" s="191"/>
      <c r="C65" s="187" t="str">
        <f t="shared" si="32"/>
        <v xml:space="preserve"> </v>
      </c>
      <c r="D65" s="188" t="str">
        <f t="shared" si="29"/>
        <v/>
      </c>
      <c r="E65" s="142"/>
      <c r="H65" s="143" t="str">
        <f>IF(J65=0,"",VLOOKUP(J65,L変換,2,FALSE))</f>
        <v/>
      </c>
      <c r="I65" s="218"/>
      <c r="J65" s="219"/>
      <c r="L65" s="189"/>
      <c r="M65" s="189" t="s">
        <v>249</v>
      </c>
      <c r="P65" s="190"/>
      <c r="S65" s="136" t="s">
        <v>18</v>
      </c>
    </row>
    <row r="66" spans="2:20" x14ac:dyDescent="0.4">
      <c r="B66" s="192" t="s">
        <v>232</v>
      </c>
      <c r="C66" s="193">
        <f t="shared" si="32"/>
        <v>0</v>
      </c>
      <c r="D66" s="194" t="s">
        <v>42</v>
      </c>
      <c r="E66" s="193" t="s">
        <v>6</v>
      </c>
    </row>
    <row r="67" spans="2:20" x14ac:dyDescent="0.4">
      <c r="B67" s="195"/>
      <c r="C67" s="193">
        <f t="shared" si="32"/>
        <v>0</v>
      </c>
      <c r="D67" s="194" t="s">
        <v>42</v>
      </c>
      <c r="E67" s="193" t="s">
        <v>8</v>
      </c>
      <c r="O67" s="196"/>
      <c r="P67" s="197" t="s">
        <v>233</v>
      </c>
    </row>
    <row r="68" spans="2:20" x14ac:dyDescent="0.4">
      <c r="B68" s="195"/>
      <c r="C68" s="193">
        <f t="shared" si="32"/>
        <v>0</v>
      </c>
      <c r="D68" s="194" t="s">
        <v>42</v>
      </c>
      <c r="E68" s="193" t="s">
        <v>10</v>
      </c>
      <c r="O68" s="196"/>
      <c r="P68" s="197" t="s">
        <v>234</v>
      </c>
    </row>
    <row r="69" spans="2:20" x14ac:dyDescent="0.4">
      <c r="B69" s="195"/>
      <c r="C69" s="193">
        <f t="shared" si="32"/>
        <v>0</v>
      </c>
      <c r="D69" s="194"/>
      <c r="E69" s="193" t="s">
        <v>235</v>
      </c>
      <c r="O69" s="196"/>
      <c r="P69" s="197" t="s">
        <v>236</v>
      </c>
    </row>
    <row r="70" spans="2:20" x14ac:dyDescent="0.4">
      <c r="B70" s="198"/>
      <c r="C70" s="193">
        <f t="shared" si="32"/>
        <v>0</v>
      </c>
      <c r="D70" s="194" t="s">
        <v>42</v>
      </c>
      <c r="E70" s="193" t="s">
        <v>237</v>
      </c>
      <c r="O70" s="196"/>
      <c r="P70" s="196"/>
    </row>
    <row r="73" spans="2:20" x14ac:dyDescent="0.4">
      <c r="O73" s="136" t="s">
        <v>238</v>
      </c>
      <c r="P73" s="136" t="s">
        <v>238</v>
      </c>
      <c r="T73" s="138" t="s">
        <v>238</v>
      </c>
    </row>
  </sheetData>
  <phoneticPr fontId="31"/>
  <conditionalFormatting sqref="I1:I1048576">
    <cfRule type="duplicateValues" dxfId="0" priority="1"/>
  </conditionalFormatting>
  <pageMargins left="0.11811023622047245" right="0.11811023622047245" top="0.15748031496062992" bottom="0.15748031496062992" header="0.31496062992125984" footer="0.31496062992125984"/>
  <pageSetup paperSize="9" orientation="portrait" r:id="rId1"/>
  <rowBreaks count="1" manualBreakCount="1">
    <brk id="4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M65"/>
  <sheetViews>
    <sheetView showGridLines="0" zoomScale="145" zoomScaleNormal="145" workbookViewId="0">
      <selection activeCell="D5" sqref="A1:XFD1048576"/>
    </sheetView>
  </sheetViews>
  <sheetFormatPr defaultColWidth="2.625" defaultRowHeight="14.25" x14ac:dyDescent="0.4"/>
  <cols>
    <col min="1" max="16384" width="2.625" style="65"/>
  </cols>
  <sheetData>
    <row r="1" spans="1:9" ht="35.25" x14ac:dyDescent="0.4">
      <c r="A1" s="64" t="s">
        <v>56</v>
      </c>
    </row>
    <row r="2" spans="1:9" ht="19.5" x14ac:dyDescent="0.4">
      <c r="A2" s="66"/>
    </row>
    <row r="3" spans="1:9" s="67" customFormat="1" ht="25.5" x14ac:dyDescent="0.4">
      <c r="A3" s="942" t="s">
        <v>57</v>
      </c>
      <c r="B3" s="943"/>
      <c r="C3" s="943"/>
      <c r="D3" s="943"/>
      <c r="E3" s="943"/>
      <c r="F3" s="943"/>
      <c r="G3" s="943"/>
      <c r="H3" s="943"/>
      <c r="I3" s="944"/>
    </row>
    <row r="4" spans="1:9" ht="19.5" x14ac:dyDescent="0.4">
      <c r="A4" s="66"/>
    </row>
    <row r="34" spans="1:9" ht="25.5" x14ac:dyDescent="0.4">
      <c r="A34" s="942" t="s">
        <v>58</v>
      </c>
      <c r="B34" s="943"/>
      <c r="C34" s="943"/>
      <c r="D34" s="943"/>
      <c r="E34" s="943"/>
      <c r="F34" s="943"/>
      <c r="G34" s="943"/>
      <c r="H34" s="943"/>
      <c r="I34" s="944"/>
    </row>
    <row r="61" spans="2:39" x14ac:dyDescent="0.4">
      <c r="B61" s="68" t="s">
        <v>59</v>
      </c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70"/>
    </row>
    <row r="62" spans="2:39" x14ac:dyDescent="0.4">
      <c r="B62" s="71"/>
      <c r="AM62" s="72"/>
    </row>
    <row r="63" spans="2:39" x14ac:dyDescent="0.4">
      <c r="B63" s="71"/>
      <c r="F63" s="945" t="s">
        <v>60</v>
      </c>
      <c r="G63" s="946"/>
      <c r="I63" s="65" t="s">
        <v>61</v>
      </c>
      <c r="K63" s="65" t="s">
        <v>62</v>
      </c>
      <c r="U63" s="65" t="s">
        <v>63</v>
      </c>
      <c r="AM63" s="72"/>
    </row>
    <row r="64" spans="2:39" x14ac:dyDescent="0.4">
      <c r="B64" s="71"/>
      <c r="K64" s="65" t="s">
        <v>64</v>
      </c>
      <c r="U64" s="65" t="s">
        <v>65</v>
      </c>
      <c r="AM64" s="72"/>
    </row>
    <row r="65" spans="2:39" x14ac:dyDescent="0.4">
      <c r="B65" s="73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5"/>
    </row>
  </sheetData>
  <mergeCells count="3">
    <mergeCell ref="A3:I3"/>
    <mergeCell ref="A34:I34"/>
    <mergeCell ref="F63:G63"/>
  </mergeCells>
  <phoneticPr fontId="31"/>
  <pageMargins left="0.11811023622047245" right="0.11811023622047245" top="0.15748031496062992" bottom="0.15748031496062992" header="0.31496062992125984" footer="0.31496062992125984"/>
  <pageSetup paperSize="9" scale="8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5498D-D7C6-49C7-B412-5CD5B95141D8}">
  <sheetPr>
    <tabColor theme="0" tint="-0.499984740745262"/>
    <pageSetUpPr fitToPage="1"/>
  </sheetPr>
  <dimension ref="A1:AO37"/>
  <sheetViews>
    <sheetView showGridLines="0" zoomScale="115" zoomScaleNormal="115" zoomScaleSheetLayoutView="100" workbookViewId="0">
      <pane xSplit="3" ySplit="6" topLeftCell="D7" activePane="bottomRight" state="frozen"/>
      <selection sqref="A1:XFD1048576"/>
      <selection pane="topRight" sqref="A1:XFD1048576"/>
      <selection pane="bottomLeft" sqref="A1:XFD1048576"/>
      <selection pane="bottomRight" activeCell="Y20" sqref="Y20"/>
    </sheetView>
  </sheetViews>
  <sheetFormatPr defaultColWidth="8.625" defaultRowHeight="15.75" x14ac:dyDescent="0.4"/>
  <cols>
    <col min="1" max="1" width="2.625" style="1" customWidth="1"/>
    <col min="2" max="2" width="8.875" style="220" bestFit="1" customWidth="1"/>
    <col min="3" max="3" width="4.625" style="221" customWidth="1"/>
    <col min="4" max="23" width="6.125" style="2" customWidth="1"/>
    <col min="24" max="24" width="2.625" style="2" customWidth="1"/>
    <col min="25" max="25" width="26.625" style="468" customWidth="1"/>
    <col min="26" max="26" width="2.625" style="100" customWidth="1"/>
    <col min="27" max="27" width="4.875" style="100" bestFit="1" customWidth="1"/>
    <col min="28" max="28" width="5.625" style="100" customWidth="1"/>
    <col min="29" max="29" width="14.25" style="100" bestFit="1" customWidth="1"/>
    <col min="30" max="30" width="13.25" style="100" bestFit="1" customWidth="1"/>
    <col min="31" max="31" width="12.625" style="2" customWidth="1"/>
    <col min="32" max="32" width="5.625" style="2" customWidth="1"/>
    <col min="33" max="33" width="8.25" style="2" bestFit="1" customWidth="1"/>
    <col min="34" max="34" width="5.625" style="2" customWidth="1"/>
    <col min="35" max="35" width="8.25" style="2" bestFit="1" customWidth="1"/>
    <col min="36" max="41" width="5.625" style="2" customWidth="1"/>
    <col min="42" max="16384" width="8.625" style="1"/>
  </cols>
  <sheetData>
    <row r="1" spans="1:41" ht="13.9" customHeight="1" x14ac:dyDescent="0.4"/>
    <row r="2" spans="1:41" ht="28.5" x14ac:dyDescent="0.4">
      <c r="A2" s="470" t="s">
        <v>309</v>
      </c>
      <c r="B2" s="440"/>
      <c r="C2" s="441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697" t="s">
        <v>605</v>
      </c>
      <c r="Q2" s="442"/>
      <c r="R2" s="443"/>
      <c r="S2" s="443"/>
      <c r="T2" s="443"/>
      <c r="U2" s="443"/>
      <c r="V2" s="443"/>
      <c r="W2" s="443"/>
      <c r="Y2" s="468" t="s">
        <v>586</v>
      </c>
      <c r="AA2" s="438"/>
      <c r="AC2" s="100" t="s">
        <v>576</v>
      </c>
      <c r="AD2" s="100" t="s">
        <v>577</v>
      </c>
      <c r="AE2" s="2" t="s">
        <v>578</v>
      </c>
    </row>
    <row r="3" spans="1:41" s="23" customFormat="1" ht="8.25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thickBot="1" x14ac:dyDescent="0.45">
      <c r="B4" s="222"/>
      <c r="C4" s="223"/>
      <c r="D4" s="100" t="s">
        <v>287</v>
      </c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288" t="s">
        <v>249</v>
      </c>
      <c r="T6" s="289"/>
      <c r="U6" s="289"/>
      <c r="V6" s="290"/>
      <c r="W6" s="291"/>
      <c r="Y6" s="777"/>
      <c r="AA6" s="438"/>
    </row>
    <row r="7" spans="1:41" ht="23.1" customHeight="1" thickBot="1" x14ac:dyDescent="0.45">
      <c r="B7" s="520">
        <v>46117</v>
      </c>
      <c r="C7" s="521">
        <f>IF(B7&lt;&gt;0,B7,"")</f>
        <v>46117</v>
      </c>
      <c r="D7" s="522"/>
      <c r="E7" s="523"/>
      <c r="F7" s="524"/>
      <c r="G7" s="665" t="s">
        <v>297</v>
      </c>
      <c r="H7" s="696" t="s">
        <v>352</v>
      </c>
      <c r="I7" s="527"/>
      <c r="J7" s="528"/>
      <c r="K7" s="528"/>
      <c r="L7" s="528"/>
      <c r="M7" s="529"/>
      <c r="N7" s="530" t="s">
        <v>593</v>
      </c>
      <c r="O7" s="531"/>
      <c r="P7" s="532" t="s">
        <v>294</v>
      </c>
      <c r="Q7" s="679" t="s">
        <v>298</v>
      </c>
      <c r="R7" s="534" t="s">
        <v>196</v>
      </c>
      <c r="S7" s="527"/>
      <c r="T7" s="528"/>
      <c r="U7" s="528"/>
      <c r="V7" s="528"/>
      <c r="W7" s="535"/>
      <c r="Y7" s="474" t="s">
        <v>583</v>
      </c>
      <c r="AD7" s="2"/>
    </row>
    <row r="8" spans="1:41" ht="12.75" customHeight="1" x14ac:dyDescent="0.4">
      <c r="B8" s="540">
        <v>46123</v>
      </c>
      <c r="C8" s="541">
        <f t="shared" ref="C8:C36" si="0">IF(B8&lt;&gt;0,B8,"")</f>
        <v>46123</v>
      </c>
      <c r="D8" s="693" t="s">
        <v>465</v>
      </c>
      <c r="E8" s="689"/>
      <c r="F8" s="689"/>
      <c r="G8" s="689"/>
      <c r="H8" s="690"/>
      <c r="I8" s="545" t="s">
        <v>465</v>
      </c>
      <c r="J8" s="546"/>
      <c r="K8" s="547"/>
      <c r="L8" s="546"/>
      <c r="M8" s="548"/>
      <c r="N8" s="549"/>
      <c r="O8" s="477"/>
      <c r="P8" s="550">
        <v>0.5</v>
      </c>
      <c r="Q8" s="550">
        <v>0.5625</v>
      </c>
      <c r="R8" s="551">
        <v>0.625</v>
      </c>
      <c r="S8" s="549"/>
      <c r="T8" s="477"/>
      <c r="U8" s="477"/>
      <c r="V8" s="477"/>
      <c r="W8" s="552"/>
      <c r="Y8" s="474" t="s">
        <v>598</v>
      </c>
      <c r="AD8" s="2"/>
    </row>
    <row r="9" spans="1:41" ht="23.1" customHeight="1" thickBot="1" x14ac:dyDescent="0.45">
      <c r="B9" s="553">
        <v>46124</v>
      </c>
      <c r="C9" s="554">
        <f t="shared" si="0"/>
        <v>46124</v>
      </c>
      <c r="D9" s="664" t="s">
        <v>193</v>
      </c>
      <c r="E9" s="666" t="s">
        <v>310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D9" s="2"/>
    </row>
    <row r="10" spans="1:41" ht="18" customHeight="1" x14ac:dyDescent="0.4">
      <c r="B10" s="540">
        <v>46130</v>
      </c>
      <c r="C10" s="541">
        <f t="shared" si="0"/>
        <v>46130</v>
      </c>
      <c r="D10" s="693" t="s">
        <v>465</v>
      </c>
      <c r="E10" s="689"/>
      <c r="F10" s="689"/>
      <c r="G10" s="689"/>
      <c r="H10" s="690"/>
      <c r="I10" s="778" t="s">
        <v>465</v>
      </c>
      <c r="J10" s="779"/>
      <c r="K10" s="780"/>
      <c r="L10" s="565" t="s">
        <v>475</v>
      </c>
      <c r="M10" s="566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599</v>
      </c>
      <c r="AD10" s="2"/>
    </row>
    <row r="11" spans="1:41" ht="23.1" customHeight="1" thickBot="1" x14ac:dyDescent="0.45">
      <c r="B11" s="553">
        <v>46131</v>
      </c>
      <c r="C11" s="554">
        <f t="shared" si="0"/>
        <v>46131</v>
      </c>
      <c r="D11" s="571" t="s">
        <v>329</v>
      </c>
      <c r="E11" s="572" t="s">
        <v>330</v>
      </c>
      <c r="F11" s="572" t="s">
        <v>331</v>
      </c>
      <c r="G11" s="572" t="s">
        <v>332</v>
      </c>
      <c r="H11" s="573" t="s">
        <v>328</v>
      </c>
      <c r="I11" s="559"/>
      <c r="J11" s="560"/>
      <c r="K11" s="560"/>
      <c r="L11" s="560"/>
      <c r="M11" s="561"/>
      <c r="N11" s="574" t="s">
        <v>312</v>
      </c>
      <c r="O11" s="575" t="s">
        <v>318</v>
      </c>
      <c r="P11" s="575" t="s">
        <v>192</v>
      </c>
      <c r="Q11" s="575" t="s">
        <v>195</v>
      </c>
      <c r="R11" s="576" t="s">
        <v>327</v>
      </c>
      <c r="S11" s="577" t="s">
        <v>158</v>
      </c>
      <c r="T11" s="643" t="s">
        <v>155</v>
      </c>
      <c r="U11" s="643" t="s">
        <v>314</v>
      </c>
      <c r="V11" s="643" t="s">
        <v>460</v>
      </c>
      <c r="W11" s="667" t="s">
        <v>587</v>
      </c>
      <c r="Y11" s="474"/>
      <c r="AA11" s="100" t="s">
        <v>575</v>
      </c>
      <c r="AD11" s="2"/>
    </row>
    <row r="12" spans="1:41" ht="14.25" customHeight="1" x14ac:dyDescent="0.4">
      <c r="B12" s="540">
        <v>46137</v>
      </c>
      <c r="C12" s="541">
        <f t="shared" si="0"/>
        <v>46137</v>
      </c>
      <c r="D12" s="693" t="s">
        <v>465</v>
      </c>
      <c r="E12" s="689"/>
      <c r="F12" s="689"/>
      <c r="G12" s="689"/>
      <c r="H12" s="690"/>
      <c r="I12" s="778" t="s">
        <v>465</v>
      </c>
      <c r="J12" s="779"/>
      <c r="K12" s="780"/>
      <c r="L12" s="565" t="s">
        <v>475</v>
      </c>
      <c r="M12" s="566"/>
      <c r="N12" s="549"/>
      <c r="O12" s="477"/>
      <c r="P12" s="477"/>
      <c r="Q12" s="477"/>
      <c r="R12" s="581"/>
      <c r="S12" s="549"/>
      <c r="T12" s="477"/>
      <c r="U12" s="477"/>
      <c r="V12" s="477"/>
      <c r="W12" s="552"/>
      <c r="Y12" s="474" t="s">
        <v>479</v>
      </c>
      <c r="AD12" s="2"/>
    </row>
    <row r="13" spans="1:41" ht="23.1" customHeight="1" thickBot="1" x14ac:dyDescent="0.45">
      <c r="B13" s="553">
        <v>46138</v>
      </c>
      <c r="C13" s="554">
        <f t="shared" si="0"/>
        <v>46138</v>
      </c>
      <c r="D13" s="663" t="s">
        <v>339</v>
      </c>
      <c r="E13" s="663" t="s">
        <v>340</v>
      </c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344</v>
      </c>
      <c r="O13" s="575" t="s">
        <v>345</v>
      </c>
      <c r="P13" s="575" t="s">
        <v>313</v>
      </c>
      <c r="Q13" s="575" t="s">
        <v>326</v>
      </c>
      <c r="R13" s="576" t="s">
        <v>194</v>
      </c>
      <c r="S13" s="643" t="s">
        <v>161</v>
      </c>
      <c r="T13" s="643" t="s">
        <v>316</v>
      </c>
      <c r="U13" s="643" t="s">
        <v>459</v>
      </c>
      <c r="V13" s="643" t="s">
        <v>315</v>
      </c>
      <c r="W13" s="517" t="s">
        <v>587</v>
      </c>
      <c r="Y13" s="474"/>
      <c r="AD13" s="2"/>
    </row>
    <row r="14" spans="1:41" ht="22.5" customHeight="1" thickBot="1" x14ac:dyDescent="0.45">
      <c r="B14" s="668">
        <v>46141</v>
      </c>
      <c r="C14" s="669">
        <f t="shared" si="0"/>
        <v>46141</v>
      </c>
      <c r="D14" s="670" t="s">
        <v>300</v>
      </c>
      <c r="E14" s="671" t="s">
        <v>348</v>
      </c>
      <c r="F14" s="672" t="s">
        <v>353</v>
      </c>
      <c r="G14" s="672" t="s">
        <v>354</v>
      </c>
      <c r="H14" s="672" t="s">
        <v>355</v>
      </c>
      <c r="I14" s="673"/>
      <c r="J14" s="674"/>
      <c r="K14" s="674"/>
      <c r="L14" s="674"/>
      <c r="M14" s="675"/>
      <c r="N14" s="673"/>
      <c r="O14" s="674"/>
      <c r="P14" s="674"/>
      <c r="Q14" s="674"/>
      <c r="R14" s="675"/>
      <c r="S14" s="673"/>
      <c r="T14" s="674"/>
      <c r="U14" s="674"/>
      <c r="V14" s="674"/>
      <c r="W14" s="676"/>
      <c r="Y14" s="474"/>
      <c r="AD14" s="2"/>
    </row>
    <row r="15" spans="1:41" ht="22.5" customHeight="1" thickBot="1" x14ac:dyDescent="0.45">
      <c r="B15" s="634">
        <v>46148</v>
      </c>
      <c r="C15" s="521">
        <f t="shared" si="0"/>
        <v>46148</v>
      </c>
      <c r="D15" s="677" t="s">
        <v>356</v>
      </c>
      <c r="E15" s="678" t="s">
        <v>357</v>
      </c>
      <c r="F15" s="678" t="s">
        <v>358</v>
      </c>
      <c r="G15" s="691" t="s">
        <v>587</v>
      </c>
      <c r="H15" s="692"/>
      <c r="I15" s="679" t="s">
        <v>349</v>
      </c>
      <c r="J15" s="680" t="s">
        <v>351</v>
      </c>
      <c r="K15" s="681" t="s">
        <v>359</v>
      </c>
      <c r="L15" s="691" t="s">
        <v>587</v>
      </c>
      <c r="M15" s="692"/>
      <c r="N15" s="527"/>
      <c r="O15" s="528"/>
      <c r="P15" s="528"/>
      <c r="Q15" s="528"/>
      <c r="R15" s="529"/>
      <c r="S15" s="527"/>
      <c r="T15" s="528"/>
      <c r="U15" s="528"/>
      <c r="V15" s="528"/>
      <c r="W15" s="535"/>
      <c r="Y15" s="474"/>
      <c r="AB15" s="438"/>
      <c r="AE15" s="100"/>
    </row>
    <row r="16" spans="1:41" ht="15.75" customHeight="1" x14ac:dyDescent="0.4">
      <c r="B16" s="619">
        <v>46151</v>
      </c>
      <c r="C16" s="541">
        <f t="shared" si="0"/>
        <v>46151</v>
      </c>
      <c r="D16" s="598" t="s">
        <v>301</v>
      </c>
      <c r="E16" s="546"/>
      <c r="F16" s="546"/>
      <c r="G16" s="546"/>
      <c r="H16" s="548"/>
      <c r="I16" s="598" t="s">
        <v>301</v>
      </c>
      <c r="J16" s="546"/>
      <c r="K16" s="546"/>
      <c r="L16" s="546"/>
      <c r="M16" s="548"/>
      <c r="N16" s="549"/>
      <c r="O16" s="477"/>
      <c r="P16" s="477"/>
      <c r="Q16" s="477"/>
      <c r="R16" s="581"/>
      <c r="S16" s="549"/>
      <c r="T16" s="477"/>
      <c r="U16" s="477"/>
      <c r="V16" s="477"/>
      <c r="W16" s="552"/>
      <c r="Y16" s="474" t="s">
        <v>594</v>
      </c>
      <c r="AA16" s="438" t="s">
        <v>573</v>
      </c>
      <c r="AB16" s="100" t="s">
        <v>574</v>
      </c>
      <c r="AD16" s="100" t="s">
        <v>579</v>
      </c>
      <c r="AE16" s="100"/>
    </row>
    <row r="17" spans="2:31" ht="27" customHeight="1" thickBot="1" x14ac:dyDescent="0.45">
      <c r="B17" s="620">
        <v>46152</v>
      </c>
      <c r="C17" s="554">
        <f t="shared" si="0"/>
        <v>46152</v>
      </c>
      <c r="D17" s="682" t="s">
        <v>346</v>
      </c>
      <c r="E17" s="637" t="s">
        <v>343</v>
      </c>
      <c r="F17" s="637" t="s">
        <v>458</v>
      </c>
      <c r="G17" s="694" t="s">
        <v>341</v>
      </c>
      <c r="H17" s="695" t="s">
        <v>317</v>
      </c>
      <c r="I17" s="571" t="s">
        <v>337</v>
      </c>
      <c r="J17" s="572" t="s">
        <v>338</v>
      </c>
      <c r="K17" s="683" t="s">
        <v>311</v>
      </c>
      <c r="L17" s="684" t="s">
        <v>191</v>
      </c>
      <c r="M17" s="576" t="s">
        <v>347</v>
      </c>
      <c r="N17" s="626" t="s">
        <v>286</v>
      </c>
      <c r="O17" s="627"/>
      <c r="P17" s="627"/>
      <c r="Q17" s="628"/>
      <c r="R17" s="627"/>
      <c r="S17" s="559"/>
      <c r="T17" s="560"/>
      <c r="U17" s="560"/>
      <c r="V17" s="560"/>
      <c r="W17" s="562"/>
      <c r="Y17" s="474" t="s">
        <v>594</v>
      </c>
      <c r="AA17" s="438" t="s">
        <v>573</v>
      </c>
      <c r="AB17" s="100" t="s">
        <v>574</v>
      </c>
      <c r="AD17" s="100" t="s">
        <v>580</v>
      </c>
      <c r="AE17" s="100"/>
    </row>
    <row r="18" spans="2:31" ht="15" customHeight="1" x14ac:dyDescent="0.4">
      <c r="B18" s="619">
        <v>46158</v>
      </c>
      <c r="C18" s="541">
        <f t="shared" si="0"/>
        <v>46158</v>
      </c>
      <c r="D18" s="598" t="s">
        <v>301</v>
      </c>
      <c r="E18" s="546"/>
      <c r="F18" s="546"/>
      <c r="G18" s="546"/>
      <c r="H18" s="548"/>
      <c r="I18" s="598" t="s">
        <v>301</v>
      </c>
      <c r="J18" s="546"/>
      <c r="K18" s="546"/>
      <c r="L18" s="546"/>
      <c r="M18" s="548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476" t="s">
        <v>600</v>
      </c>
      <c r="AA18" s="438" t="s">
        <v>573</v>
      </c>
      <c r="AB18" s="100" t="s">
        <v>574</v>
      </c>
      <c r="AC18" s="100" t="s">
        <v>588</v>
      </c>
      <c r="AD18" s="100" t="s">
        <v>581</v>
      </c>
      <c r="AE18" s="100"/>
    </row>
    <row r="19" spans="2:31" ht="23.1" customHeight="1" thickBot="1" x14ac:dyDescent="0.45">
      <c r="B19" s="620">
        <v>46159</v>
      </c>
      <c r="C19" s="554">
        <f t="shared" si="0"/>
        <v>46159</v>
      </c>
      <c r="D19" s="685" t="s">
        <v>360</v>
      </c>
      <c r="E19" s="686" t="s">
        <v>361</v>
      </c>
      <c r="F19" s="686" t="s">
        <v>362</v>
      </c>
      <c r="G19" s="686" t="s">
        <v>363</v>
      </c>
      <c r="H19" s="687"/>
      <c r="I19" s="571" t="s">
        <v>333</v>
      </c>
      <c r="J19" s="572" t="s">
        <v>334</v>
      </c>
      <c r="K19" s="572" t="s">
        <v>335</v>
      </c>
      <c r="L19" s="572" t="s">
        <v>336</v>
      </c>
      <c r="M19" s="687"/>
      <c r="N19" s="559"/>
      <c r="O19" s="560"/>
      <c r="P19" s="560"/>
      <c r="Q19" s="560"/>
      <c r="R19" s="561"/>
      <c r="S19" s="626" t="s">
        <v>296</v>
      </c>
      <c r="T19" s="627"/>
      <c r="U19" s="627"/>
      <c r="V19" s="628"/>
      <c r="W19" s="688"/>
      <c r="Y19" s="475" t="s">
        <v>595</v>
      </c>
      <c r="AA19" s="438"/>
      <c r="AB19" s="100" t="s">
        <v>585</v>
      </c>
      <c r="AC19" s="100" t="s">
        <v>589</v>
      </c>
      <c r="AD19" s="100" t="s">
        <v>582</v>
      </c>
    </row>
    <row r="20" spans="2:31" ht="14.25" customHeight="1" x14ac:dyDescent="0.4">
      <c r="B20" s="619">
        <v>46165</v>
      </c>
      <c r="C20" s="541">
        <f t="shared" si="0"/>
        <v>46165</v>
      </c>
      <c r="D20" s="598" t="s">
        <v>301</v>
      </c>
      <c r="E20" s="546"/>
      <c r="F20" s="546"/>
      <c r="G20" s="546"/>
      <c r="H20" s="548"/>
      <c r="I20" s="598" t="s">
        <v>301</v>
      </c>
      <c r="J20" s="546"/>
      <c r="K20" s="546"/>
      <c r="L20" s="546"/>
      <c r="M20" s="548"/>
      <c r="N20" s="549"/>
      <c r="O20" s="477"/>
      <c r="P20" s="477"/>
      <c r="Q20" s="477"/>
      <c r="R20" s="581"/>
      <c r="S20" s="549"/>
      <c r="T20" s="477"/>
      <c r="U20" s="477"/>
      <c r="V20" s="477"/>
      <c r="W20" s="552"/>
      <c r="Y20" s="475" t="s">
        <v>480</v>
      </c>
      <c r="AA20" s="438"/>
      <c r="AD20" s="100" t="s">
        <v>590</v>
      </c>
    </row>
    <row r="21" spans="2:31" ht="23.1" customHeight="1" thickBot="1" x14ac:dyDescent="0.45">
      <c r="B21" s="620">
        <v>46166</v>
      </c>
      <c r="C21" s="554">
        <f t="shared" si="0"/>
        <v>46166</v>
      </c>
      <c r="D21" s="635" t="s">
        <v>462</v>
      </c>
      <c r="E21" s="636" t="s">
        <v>463</v>
      </c>
      <c r="F21" s="645" t="s">
        <v>466</v>
      </c>
      <c r="G21" s="645" t="s">
        <v>467</v>
      </c>
      <c r="H21" s="646" t="s">
        <v>468</v>
      </c>
      <c r="I21" s="682" t="s">
        <v>307</v>
      </c>
      <c r="J21" s="637" t="s">
        <v>308</v>
      </c>
      <c r="K21" s="637" t="s">
        <v>397</v>
      </c>
      <c r="L21" s="637" t="s">
        <v>398</v>
      </c>
      <c r="M21" s="601"/>
      <c r="N21" s="559"/>
      <c r="O21" s="560"/>
      <c r="P21" s="560"/>
      <c r="Q21" s="560"/>
      <c r="R21" s="561"/>
      <c r="S21" s="559"/>
      <c r="T21" s="560"/>
      <c r="U21" s="560"/>
      <c r="V21" s="560"/>
      <c r="W21" s="562"/>
      <c r="Y21" s="475" t="s">
        <v>596</v>
      </c>
      <c r="AB21" s="100" t="s">
        <v>585</v>
      </c>
      <c r="AD21" s="100" t="s">
        <v>591</v>
      </c>
    </row>
    <row r="22" spans="2:31" ht="11.25" customHeight="1" x14ac:dyDescent="0.4">
      <c r="B22" s="619">
        <v>46172</v>
      </c>
      <c r="C22" s="541">
        <f t="shared" si="0"/>
        <v>46172</v>
      </c>
      <c r="D22" s="598" t="s">
        <v>301</v>
      </c>
      <c r="E22" s="546"/>
      <c r="F22" s="546"/>
      <c r="G22" s="546"/>
      <c r="H22" s="548"/>
      <c r="I22" s="598" t="s">
        <v>301</v>
      </c>
      <c r="J22" s="546"/>
      <c r="K22" s="546"/>
      <c r="L22" s="546"/>
      <c r="M22" s="548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4" t="s">
        <v>483</v>
      </c>
      <c r="AA22" s="438" t="s">
        <v>584</v>
      </c>
      <c r="AD22" s="100" t="s">
        <v>592</v>
      </c>
    </row>
    <row r="23" spans="2:31" ht="23.1" customHeight="1" thickBot="1" x14ac:dyDescent="0.45">
      <c r="B23" s="620">
        <v>46173</v>
      </c>
      <c r="C23" s="554">
        <f t="shared" si="0"/>
        <v>46173</v>
      </c>
      <c r="D23" s="635" t="s">
        <v>472</v>
      </c>
      <c r="E23" s="647" t="s">
        <v>464</v>
      </c>
      <c r="F23" s="647" t="s">
        <v>456</v>
      </c>
      <c r="G23" s="647" t="s">
        <v>457</v>
      </c>
      <c r="H23" s="517"/>
      <c r="I23" s="587" t="s">
        <v>301</v>
      </c>
      <c r="J23" s="588"/>
      <c r="K23" s="588"/>
      <c r="L23" s="588"/>
      <c r="M23" s="589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597</v>
      </c>
      <c r="AA23" s="438"/>
    </row>
    <row r="24" spans="2:31" ht="14.25" customHeight="1" x14ac:dyDescent="0.4">
      <c r="B24" s="595">
        <v>46179</v>
      </c>
      <c r="C24" s="541">
        <f t="shared" si="0"/>
        <v>46179</v>
      </c>
      <c r="D24" s="596" t="s">
        <v>319</v>
      </c>
      <c r="E24" s="597" t="s">
        <v>320</v>
      </c>
      <c r="F24" s="597" t="s">
        <v>321</v>
      </c>
      <c r="G24" s="611"/>
      <c r="H24" s="544"/>
      <c r="I24" s="598" t="s">
        <v>301</v>
      </c>
      <c r="J24" s="546"/>
      <c r="K24" s="546"/>
      <c r="L24" s="546"/>
      <c r="M24" s="548"/>
      <c r="N24" s="549"/>
      <c r="O24" s="477"/>
      <c r="P24" s="477"/>
      <c r="Q24" s="477"/>
      <c r="R24" s="581"/>
      <c r="S24" s="549"/>
      <c r="T24" s="477"/>
      <c r="U24" s="477"/>
      <c r="V24" s="477"/>
      <c r="W24" s="552"/>
      <c r="Y24" s="474" t="s">
        <v>601</v>
      </c>
      <c r="AA24" s="438"/>
    </row>
    <row r="25" spans="2:31" ht="23.1" customHeight="1" thickBot="1" x14ac:dyDescent="0.45">
      <c r="B25" s="599">
        <v>46180</v>
      </c>
      <c r="C25" s="554">
        <f t="shared" si="0"/>
        <v>46180</v>
      </c>
      <c r="D25" s="635" t="s">
        <v>302</v>
      </c>
      <c r="E25" s="647" t="s">
        <v>411</v>
      </c>
      <c r="F25" s="648" t="s">
        <v>303</v>
      </c>
      <c r="G25" s="517"/>
      <c r="H25" s="517"/>
      <c r="I25" s="582" t="s">
        <v>301</v>
      </c>
      <c r="J25" s="600"/>
      <c r="K25" s="600"/>
      <c r="L25" s="600"/>
      <c r="M25" s="601"/>
      <c r="N25" s="559"/>
      <c r="O25" s="560"/>
      <c r="P25" s="560"/>
      <c r="Q25" s="560"/>
      <c r="R25" s="561"/>
      <c r="S25" s="559"/>
      <c r="T25" s="560"/>
      <c r="U25" s="560"/>
      <c r="V25" s="560"/>
      <c r="W25" s="562"/>
      <c r="Y25" s="474" t="s">
        <v>602</v>
      </c>
      <c r="AA25" s="438"/>
    </row>
    <row r="26" spans="2:31" ht="12.75" customHeight="1" x14ac:dyDescent="0.4">
      <c r="B26" s="594">
        <v>46186</v>
      </c>
      <c r="C26" s="471">
        <f t="shared" si="0"/>
        <v>46186</v>
      </c>
      <c r="D26" s="608" t="s">
        <v>322</v>
      </c>
      <c r="E26" s="609" t="s">
        <v>323</v>
      </c>
      <c r="F26" s="609" t="s">
        <v>324</v>
      </c>
      <c r="G26" s="610"/>
      <c r="H26" s="537"/>
      <c r="I26" s="579" t="s">
        <v>301</v>
      </c>
      <c r="J26" s="539"/>
      <c r="K26" s="539"/>
      <c r="L26" s="539"/>
      <c r="M26" s="580"/>
      <c r="N26" s="227"/>
      <c r="O26" s="226"/>
      <c r="P26" s="226"/>
      <c r="Q26" s="226"/>
      <c r="R26" s="228"/>
      <c r="S26" s="227"/>
      <c r="T26" s="226"/>
      <c r="U26" s="226"/>
      <c r="V26" s="226"/>
      <c r="W26" s="235"/>
      <c r="Y26" s="474" t="s">
        <v>486</v>
      </c>
      <c r="AA26" s="438"/>
    </row>
    <row r="27" spans="2:31" ht="23.1" customHeight="1" thickBot="1" x14ac:dyDescent="0.45">
      <c r="B27" s="585">
        <v>46187</v>
      </c>
      <c r="C27" s="586">
        <f t="shared" si="0"/>
        <v>46187</v>
      </c>
      <c r="D27" s="649" t="s">
        <v>304</v>
      </c>
      <c r="E27" s="650" t="s">
        <v>173</v>
      </c>
      <c r="F27" s="644" t="s">
        <v>305</v>
      </c>
      <c r="G27" s="651" t="s">
        <v>306</v>
      </c>
      <c r="H27" s="607"/>
      <c r="I27" s="587" t="s">
        <v>301</v>
      </c>
      <c r="J27" s="588"/>
      <c r="K27" s="588"/>
      <c r="L27" s="588"/>
      <c r="M27" s="589"/>
      <c r="N27" s="590"/>
      <c r="O27" s="591"/>
      <c r="P27" s="591"/>
      <c r="Q27" s="591"/>
      <c r="R27" s="592"/>
      <c r="S27" s="590"/>
      <c r="T27" s="591"/>
      <c r="U27" s="591"/>
      <c r="V27" s="591"/>
      <c r="W27" s="593"/>
      <c r="Y27" s="474" t="s">
        <v>603</v>
      </c>
      <c r="AA27" s="438"/>
    </row>
    <row r="28" spans="2:31" ht="15" customHeight="1" x14ac:dyDescent="0.4">
      <c r="B28" s="595">
        <v>46193</v>
      </c>
      <c r="C28" s="541">
        <f t="shared" si="0"/>
        <v>46193</v>
      </c>
      <c r="D28" s="596" t="s">
        <v>364</v>
      </c>
      <c r="E28" s="597" t="s">
        <v>325</v>
      </c>
      <c r="F28" s="597" t="s">
        <v>365</v>
      </c>
      <c r="G28" s="546"/>
      <c r="H28" s="548"/>
      <c r="I28" s="598" t="s">
        <v>301</v>
      </c>
      <c r="J28" s="546"/>
      <c r="K28" s="546"/>
      <c r="L28" s="546"/>
      <c r="M28" s="548"/>
      <c r="N28" s="549"/>
      <c r="O28" s="477"/>
      <c r="P28" s="477"/>
      <c r="Q28" s="477"/>
      <c r="R28" s="581"/>
      <c r="S28" s="549"/>
      <c r="T28" s="477"/>
      <c r="U28" s="477"/>
      <c r="V28" s="477"/>
      <c r="W28" s="552"/>
      <c r="Y28" s="474" t="s">
        <v>604</v>
      </c>
      <c r="AA28" s="438"/>
    </row>
    <row r="29" spans="2:31" ht="23.1" customHeight="1" thickBot="1" x14ac:dyDescent="0.45">
      <c r="B29" s="599">
        <v>46194</v>
      </c>
      <c r="C29" s="554">
        <f t="shared" si="0"/>
        <v>46194</v>
      </c>
      <c r="D29" s="582" t="s">
        <v>301</v>
      </c>
      <c r="E29" s="600"/>
      <c r="F29" s="600"/>
      <c r="G29" s="600"/>
      <c r="H29" s="601"/>
      <c r="I29" s="582" t="s">
        <v>301</v>
      </c>
      <c r="J29" s="600"/>
      <c r="K29" s="600"/>
      <c r="L29" s="600"/>
      <c r="M29" s="601"/>
      <c r="N29" s="559"/>
      <c r="O29" s="560"/>
      <c r="P29" s="560"/>
      <c r="Q29" s="560"/>
      <c r="R29" s="561"/>
      <c r="S29" s="559"/>
      <c r="T29" s="560"/>
      <c r="U29" s="560"/>
      <c r="V29" s="560"/>
      <c r="W29" s="562"/>
      <c r="Y29" s="474" t="s">
        <v>490</v>
      </c>
      <c r="AA29" s="438"/>
    </row>
    <row r="30" spans="2:31" ht="23.1" customHeight="1" x14ac:dyDescent="0.4">
      <c r="B30" s="594">
        <v>46200</v>
      </c>
      <c r="C30" s="471">
        <f t="shared" si="0"/>
        <v>46200</v>
      </c>
      <c r="D30" s="579" t="s">
        <v>301</v>
      </c>
      <c r="E30" s="539"/>
      <c r="F30" s="539"/>
      <c r="G30" s="539"/>
      <c r="H30" s="580"/>
      <c r="I30" s="579" t="s">
        <v>301</v>
      </c>
      <c r="J30" s="539"/>
      <c r="K30" s="539"/>
      <c r="L30" s="539"/>
      <c r="M30" s="580"/>
      <c r="N30" s="227"/>
      <c r="O30" s="226"/>
      <c r="P30" s="226"/>
      <c r="Q30" s="226"/>
      <c r="R30" s="228"/>
      <c r="S30" s="227"/>
      <c r="T30" s="226"/>
      <c r="U30" s="226"/>
      <c r="V30" s="226"/>
      <c r="W30" s="235"/>
      <c r="Y30" s="474" t="s">
        <v>491</v>
      </c>
      <c r="AA30" s="438"/>
    </row>
    <row r="31" spans="2:31" ht="23.1" hidden="1" customHeight="1" x14ac:dyDescent="0.4">
      <c r="B31" s="473">
        <v>46201</v>
      </c>
      <c r="C31" s="472">
        <f t="shared" si="0"/>
        <v>46201</v>
      </c>
      <c r="D31" s="293" t="s">
        <v>301</v>
      </c>
      <c r="E31" s="294"/>
      <c r="F31" s="294"/>
      <c r="G31" s="294"/>
      <c r="H31" s="295"/>
      <c r="I31" s="293" t="s">
        <v>301</v>
      </c>
      <c r="J31" s="294"/>
      <c r="K31" s="294"/>
      <c r="L31" s="294"/>
      <c r="M31" s="295"/>
      <c r="N31" s="236"/>
      <c r="O31" s="237"/>
      <c r="P31" s="237"/>
      <c r="Q31" s="237"/>
      <c r="R31" s="238"/>
      <c r="S31" s="236"/>
      <c r="T31" s="237"/>
      <c r="U31" s="237"/>
      <c r="V31" s="237"/>
      <c r="W31" s="239"/>
      <c r="Y31" s="474" t="s">
        <v>492</v>
      </c>
      <c r="AA31" s="438"/>
    </row>
    <row r="32" spans="2:31" ht="23.1" hidden="1" customHeight="1" x14ac:dyDescent="0.4">
      <c r="B32" s="473">
        <v>46208</v>
      </c>
      <c r="C32" s="472">
        <f t="shared" si="0"/>
        <v>46208</v>
      </c>
      <c r="D32" s="293" t="s">
        <v>301</v>
      </c>
      <c r="E32" s="294"/>
      <c r="F32" s="294"/>
      <c r="G32" s="294"/>
      <c r="H32" s="295"/>
      <c r="I32" s="293" t="s">
        <v>301</v>
      </c>
      <c r="J32" s="294"/>
      <c r="K32" s="294"/>
      <c r="L32" s="294"/>
      <c r="M32" s="295"/>
      <c r="N32" s="236"/>
      <c r="O32" s="237"/>
      <c r="P32" s="237"/>
      <c r="Q32" s="237"/>
      <c r="R32" s="238"/>
      <c r="S32" s="236"/>
      <c r="T32" s="237"/>
      <c r="U32" s="237"/>
      <c r="V32" s="237"/>
      <c r="W32" s="239"/>
      <c r="Y32" s="474" t="s">
        <v>493</v>
      </c>
      <c r="AA32" s="438"/>
    </row>
    <row r="33" spans="2:41" ht="23.1" hidden="1" customHeight="1" x14ac:dyDescent="0.4">
      <c r="B33" s="473">
        <v>46215</v>
      </c>
      <c r="C33" s="472">
        <f t="shared" si="0"/>
        <v>46215</v>
      </c>
      <c r="D33" s="293" t="s">
        <v>301</v>
      </c>
      <c r="E33" s="294"/>
      <c r="F33" s="294"/>
      <c r="G33" s="294"/>
      <c r="H33" s="295"/>
      <c r="I33" s="293" t="s">
        <v>301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4" t="s">
        <v>493</v>
      </c>
      <c r="AA33" s="438"/>
    </row>
    <row r="34" spans="2:41" ht="23.1" hidden="1" customHeight="1" x14ac:dyDescent="0.4">
      <c r="B34" s="473">
        <v>46222</v>
      </c>
      <c r="C34" s="472">
        <f t="shared" si="0"/>
        <v>46222</v>
      </c>
      <c r="D34" s="293" t="s">
        <v>301</v>
      </c>
      <c r="E34" s="294"/>
      <c r="F34" s="294"/>
      <c r="G34" s="294"/>
      <c r="H34" s="295"/>
      <c r="I34" s="293" t="s">
        <v>301</v>
      </c>
      <c r="J34" s="294"/>
      <c r="K34" s="294"/>
      <c r="L34" s="294"/>
      <c r="M34" s="295"/>
      <c r="N34" s="236"/>
      <c r="O34" s="237"/>
      <c r="P34" s="237"/>
      <c r="Q34" s="237"/>
      <c r="R34" s="238"/>
      <c r="S34" s="236"/>
      <c r="T34" s="237"/>
      <c r="U34" s="237"/>
      <c r="V34" s="237"/>
      <c r="W34" s="239"/>
      <c r="Y34" s="474" t="s">
        <v>493</v>
      </c>
      <c r="AA34" s="438"/>
    </row>
    <row r="35" spans="2:41" ht="10.5" customHeight="1" thickBot="1" x14ac:dyDescent="0.45">
      <c r="B35" s="513"/>
      <c r="C35" s="514" t="str">
        <f t="shared" si="0"/>
        <v/>
      </c>
      <c r="D35" s="515"/>
      <c r="E35" s="516"/>
      <c r="F35" s="516"/>
      <c r="G35" s="516"/>
      <c r="H35" s="517"/>
      <c r="I35" s="515"/>
      <c r="J35" s="516"/>
      <c r="K35" s="516"/>
      <c r="L35" s="516"/>
      <c r="M35" s="518"/>
      <c r="N35" s="515"/>
      <c r="O35" s="516"/>
      <c r="P35" s="516"/>
      <c r="Q35" s="516"/>
      <c r="R35" s="518"/>
      <c r="S35" s="515"/>
      <c r="T35" s="516"/>
      <c r="U35" s="516"/>
      <c r="V35" s="516"/>
      <c r="W35" s="517"/>
      <c r="Y35" s="519"/>
      <c r="AA35" s="438"/>
    </row>
    <row r="36" spans="2:41" ht="9.75" customHeight="1" x14ac:dyDescent="0.4">
      <c r="B36" s="504"/>
      <c r="C36" s="505" t="str">
        <f t="shared" si="0"/>
        <v/>
      </c>
      <c r="D36" s="506"/>
      <c r="E36" s="506"/>
      <c r="F36" s="506"/>
      <c r="G36" s="506"/>
      <c r="H36" s="506"/>
      <c r="I36" s="506"/>
      <c r="J36" s="506"/>
      <c r="K36" s="506"/>
      <c r="L36" s="506"/>
      <c r="M36" s="506"/>
      <c r="N36" s="506"/>
      <c r="O36" s="506"/>
      <c r="P36" s="506"/>
      <c r="Q36" s="506"/>
      <c r="R36" s="506"/>
      <c r="S36" s="506"/>
      <c r="T36" s="506"/>
      <c r="U36" s="506"/>
      <c r="V36" s="506"/>
      <c r="W36" s="506"/>
      <c r="X36" s="506"/>
      <c r="Y36" s="507"/>
      <c r="Z36" s="508"/>
      <c r="AA36" s="438"/>
    </row>
    <row r="37" spans="2:41" s="105" customFormat="1" ht="14.25" customHeight="1" x14ac:dyDescent="0.4">
      <c r="B37" s="509" t="s">
        <v>410</v>
      </c>
      <c r="C37" s="509" t="s">
        <v>410</v>
      </c>
      <c r="D37" s="509" t="s">
        <v>410</v>
      </c>
      <c r="E37" s="509" t="s">
        <v>410</v>
      </c>
      <c r="F37" s="509" t="s">
        <v>410</v>
      </c>
      <c r="G37" s="509" t="s">
        <v>410</v>
      </c>
      <c r="H37" s="509" t="s">
        <v>410</v>
      </c>
      <c r="I37" s="509" t="s">
        <v>410</v>
      </c>
      <c r="J37" s="509" t="s">
        <v>410</v>
      </c>
      <c r="K37" s="509" t="s">
        <v>410</v>
      </c>
      <c r="L37" s="509" t="s">
        <v>410</v>
      </c>
      <c r="M37" s="509" t="s">
        <v>410</v>
      </c>
      <c r="N37" s="509" t="s">
        <v>410</v>
      </c>
      <c r="O37" s="509" t="s">
        <v>410</v>
      </c>
      <c r="P37" s="509" t="s">
        <v>410</v>
      </c>
      <c r="Q37" s="509" t="s">
        <v>410</v>
      </c>
      <c r="R37" s="509" t="s">
        <v>410</v>
      </c>
      <c r="S37" s="509" t="s">
        <v>410</v>
      </c>
      <c r="T37" s="509" t="s">
        <v>410</v>
      </c>
      <c r="U37" s="509" t="s">
        <v>410</v>
      </c>
      <c r="V37" s="509" t="s">
        <v>410</v>
      </c>
      <c r="W37" s="509" t="s">
        <v>410</v>
      </c>
      <c r="X37" s="510"/>
      <c r="Y37" s="511" t="s">
        <v>410</v>
      </c>
      <c r="Z37" s="512"/>
      <c r="AA37" s="512"/>
      <c r="AB37" s="419"/>
      <c r="AC37" s="419"/>
      <c r="AD37" s="419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</row>
  </sheetData>
  <mergeCells count="3">
    <mergeCell ref="Y5:Y6"/>
    <mergeCell ref="I10:K10"/>
    <mergeCell ref="I12:K12"/>
  </mergeCells>
  <phoneticPr fontId="31"/>
  <conditionalFormatting sqref="C7:C36">
    <cfRule type="expression" dxfId="20" priority="1">
      <formula>WEEKDAY($B7,1)=1</formula>
    </cfRule>
    <cfRule type="expression" dxfId="19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FFAC0-1DC6-48CD-85E2-BFD7301E9E9B}">
  <sheetPr>
    <tabColor theme="0" tint="-0.249977111117893"/>
    <pageSetUpPr fitToPage="1"/>
  </sheetPr>
  <dimension ref="A1:AO40"/>
  <sheetViews>
    <sheetView showGridLines="0" zoomScale="115" zoomScaleNormal="115" zoomScaleSheetLayoutView="100" workbookViewId="0">
      <pane xSplit="3" ySplit="6" topLeftCell="D7" activePane="bottomRight" state="frozen"/>
      <selection activeCell="F19" sqref="F19"/>
      <selection pane="topRight" activeCell="F19" sqref="F19"/>
      <selection pane="bottomLeft" activeCell="F19" sqref="F19"/>
      <selection pane="bottomRight" activeCell="F19" sqref="F19"/>
    </sheetView>
  </sheetViews>
  <sheetFormatPr defaultColWidth="8.625" defaultRowHeight="15.75" outlineLevelRow="1" x14ac:dyDescent="0.4"/>
  <cols>
    <col min="1" max="1" width="2.625" style="1" customWidth="1"/>
    <col min="2" max="2" width="8.875" style="220" bestFit="1" customWidth="1"/>
    <col min="3" max="3" width="4.625" style="221" customWidth="1"/>
    <col min="4" max="23" width="6.125" style="2" customWidth="1"/>
    <col min="24" max="24" width="2.625" style="2" customWidth="1"/>
    <col min="25" max="25" width="26.625" style="468" customWidth="1"/>
    <col min="26" max="26" width="2.625" style="100" customWidth="1"/>
    <col min="27" max="27" width="4.875" style="100" bestFit="1" customWidth="1"/>
    <col min="28" max="28" width="5.625" style="100" customWidth="1"/>
    <col min="29" max="29" width="14.25" style="100" bestFit="1" customWidth="1"/>
    <col min="30" max="30" width="13.25" style="100" bestFit="1" customWidth="1"/>
    <col min="31" max="31" width="12.625" style="2" customWidth="1"/>
    <col min="32" max="32" width="5.625" style="2" customWidth="1"/>
    <col min="33" max="33" width="8.25" style="2" bestFit="1" customWidth="1"/>
    <col min="34" max="34" width="5.625" style="2" customWidth="1"/>
    <col min="35" max="35" width="8.25" style="2" bestFit="1" customWidth="1"/>
    <col min="36" max="41" width="5.625" style="2" customWidth="1"/>
    <col min="42" max="16384" width="8.625" style="1"/>
  </cols>
  <sheetData>
    <row r="1" spans="1:41" ht="13.9" customHeight="1" x14ac:dyDescent="0.4"/>
    <row r="2" spans="1:41" ht="28.5" x14ac:dyDescent="0.4">
      <c r="A2" s="470" t="s">
        <v>309</v>
      </c>
      <c r="B2" s="440"/>
      <c r="C2" s="441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697" t="s">
        <v>605</v>
      </c>
      <c r="Q2" s="442"/>
      <c r="R2" s="443"/>
      <c r="S2" s="443"/>
      <c r="T2" s="443"/>
      <c r="U2" s="443"/>
      <c r="V2" s="443"/>
      <c r="W2" s="443"/>
      <c r="Y2" s="468" t="s">
        <v>586</v>
      </c>
      <c r="AA2" s="438"/>
      <c r="AC2" s="100" t="s">
        <v>576</v>
      </c>
      <c r="AD2" s="100" t="s">
        <v>577</v>
      </c>
      <c r="AE2" s="2" t="s">
        <v>578</v>
      </c>
    </row>
    <row r="3" spans="1:41" s="23" customFormat="1" ht="8.25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thickBot="1" x14ac:dyDescent="0.45">
      <c r="B4" s="222"/>
      <c r="C4" s="223"/>
      <c r="D4" s="100" t="s">
        <v>287</v>
      </c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288" t="s">
        <v>249</v>
      </c>
      <c r="T6" s="289"/>
      <c r="U6" s="289"/>
      <c r="V6" s="290"/>
      <c r="W6" s="291"/>
      <c r="Y6" s="777"/>
      <c r="AA6" s="438"/>
    </row>
    <row r="7" spans="1:41" ht="23.1" customHeight="1" thickBot="1" x14ac:dyDescent="0.45">
      <c r="B7" s="520">
        <v>46117</v>
      </c>
      <c r="C7" s="521">
        <f>IF(B7&lt;&gt;0,B7,"")</f>
        <v>46117</v>
      </c>
      <c r="D7" s="522"/>
      <c r="E7" s="523"/>
      <c r="F7" s="674"/>
      <c r="G7" s="700" t="s">
        <v>297</v>
      </c>
      <c r="H7" s="698" t="s">
        <v>352</v>
      </c>
      <c r="I7" s="527"/>
      <c r="J7" s="528"/>
      <c r="K7" s="528"/>
      <c r="L7" s="528"/>
      <c r="M7" s="529"/>
      <c r="N7" s="530" t="s">
        <v>593</v>
      </c>
      <c r="O7" s="531"/>
      <c r="P7" s="708" t="s">
        <v>294</v>
      </c>
      <c r="Q7" s="700" t="s">
        <v>298</v>
      </c>
      <c r="R7" s="534" t="s">
        <v>196</v>
      </c>
      <c r="S7" s="527"/>
      <c r="T7" s="528"/>
      <c r="U7" s="528"/>
      <c r="V7" s="528"/>
      <c r="W7" s="535"/>
      <c r="Y7" s="475" t="s">
        <v>621</v>
      </c>
      <c r="AD7" s="2"/>
    </row>
    <row r="8" spans="1:41" ht="12.75" customHeight="1" x14ac:dyDescent="0.4">
      <c r="B8" s="540">
        <v>46123</v>
      </c>
      <c r="C8" s="541">
        <f t="shared" ref="C8:C39" si="0">IF(B8&lt;&gt;0,B8,"")</f>
        <v>46123</v>
      </c>
      <c r="D8" s="709"/>
      <c r="E8" s="710"/>
      <c r="F8" s="710"/>
      <c r="G8" s="710"/>
      <c r="H8" s="711"/>
      <c r="I8" s="712"/>
      <c r="J8" s="713"/>
      <c r="K8" s="714"/>
      <c r="L8" s="713"/>
      <c r="M8" s="715"/>
      <c r="N8" s="549"/>
      <c r="O8" s="477"/>
      <c r="P8" s="550">
        <v>0.5</v>
      </c>
      <c r="Q8" s="550">
        <v>0.5625</v>
      </c>
      <c r="R8" s="551">
        <v>0.625</v>
      </c>
      <c r="S8" s="549"/>
      <c r="T8" s="477"/>
      <c r="U8" s="477"/>
      <c r="V8" s="477"/>
      <c r="W8" s="552"/>
      <c r="Y8" s="474" t="s">
        <v>598</v>
      </c>
      <c r="AD8" s="2"/>
    </row>
    <row r="9" spans="1:41" ht="23.1" customHeight="1" thickBot="1" x14ac:dyDescent="0.45">
      <c r="B9" s="553">
        <v>46124</v>
      </c>
      <c r="C9" s="554">
        <f t="shared" si="0"/>
        <v>46124</v>
      </c>
      <c r="D9" s="583" t="s">
        <v>193</v>
      </c>
      <c r="E9" s="575" t="s">
        <v>310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D9" s="2"/>
    </row>
    <row r="10" spans="1:41" ht="18" customHeight="1" x14ac:dyDescent="0.4">
      <c r="B10" s="540"/>
      <c r="C10" s="541" t="str">
        <f t="shared" si="0"/>
        <v/>
      </c>
      <c r="D10" s="709"/>
      <c r="E10" s="710"/>
      <c r="F10" s="710"/>
      <c r="G10" s="710"/>
      <c r="H10" s="711"/>
      <c r="I10" s="783"/>
      <c r="J10" s="784"/>
      <c r="K10" s="785"/>
      <c r="L10" s="716"/>
      <c r="M10" s="717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599</v>
      </c>
      <c r="AD10" s="2"/>
    </row>
    <row r="11" spans="1:41" ht="23.1" customHeight="1" thickBot="1" x14ac:dyDescent="0.45">
      <c r="B11" s="553">
        <v>46131</v>
      </c>
      <c r="C11" s="554">
        <f t="shared" si="0"/>
        <v>46131</v>
      </c>
      <c r="D11" s="571" t="s">
        <v>329</v>
      </c>
      <c r="E11" s="572" t="s">
        <v>330</v>
      </c>
      <c r="F11" s="572" t="s">
        <v>331</v>
      </c>
      <c r="G11" s="572" t="s">
        <v>332</v>
      </c>
      <c r="H11" s="573" t="s">
        <v>328</v>
      </c>
      <c r="I11" s="559"/>
      <c r="J11" s="560"/>
      <c r="K11" s="560"/>
      <c r="L11" s="560"/>
      <c r="M11" s="561"/>
      <c r="N11" s="574" t="s">
        <v>312</v>
      </c>
      <c r="O11" s="575" t="s">
        <v>318</v>
      </c>
      <c r="P11" s="575" t="s">
        <v>192</v>
      </c>
      <c r="Q11" s="575" t="s">
        <v>195</v>
      </c>
      <c r="R11" s="576" t="s">
        <v>327</v>
      </c>
      <c r="S11" s="577" t="s">
        <v>158</v>
      </c>
      <c r="T11" s="578" t="s">
        <v>155</v>
      </c>
      <c r="U11" s="578" t="s">
        <v>314</v>
      </c>
      <c r="V11" s="578" t="s">
        <v>460</v>
      </c>
      <c r="W11" s="667" t="s">
        <v>587</v>
      </c>
      <c r="Y11" s="474"/>
      <c r="AA11" s="100" t="s">
        <v>575</v>
      </c>
      <c r="AD11" s="2"/>
    </row>
    <row r="12" spans="1:41" ht="14.25" customHeight="1" x14ac:dyDescent="0.4">
      <c r="B12" s="540"/>
      <c r="C12" s="541"/>
      <c r="D12" s="709"/>
      <c r="E12" s="710"/>
      <c r="F12" s="710"/>
      <c r="G12" s="710"/>
      <c r="H12" s="711"/>
      <c r="I12" s="783"/>
      <c r="J12" s="784"/>
      <c r="K12" s="785"/>
      <c r="L12" s="716"/>
      <c r="M12" s="717"/>
      <c r="N12" s="549"/>
      <c r="O12" s="477"/>
      <c r="P12" s="477"/>
      <c r="Q12" s="477"/>
      <c r="R12" s="581"/>
      <c r="S12" s="549"/>
      <c r="T12" s="477"/>
      <c r="U12" s="477"/>
      <c r="V12" s="477"/>
      <c r="W12" s="552"/>
      <c r="Y12" s="474" t="s">
        <v>479</v>
      </c>
      <c r="AD12" s="2"/>
    </row>
    <row r="13" spans="1:41" ht="23.1" customHeight="1" thickBot="1" x14ac:dyDescent="0.45">
      <c r="B13" s="553">
        <v>46138</v>
      </c>
      <c r="C13" s="554">
        <f t="shared" si="0"/>
        <v>46138</v>
      </c>
      <c r="D13" s="572" t="s">
        <v>339</v>
      </c>
      <c r="E13" s="572" t="s">
        <v>340</v>
      </c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344</v>
      </c>
      <c r="O13" s="575" t="s">
        <v>345</v>
      </c>
      <c r="P13" s="575" t="s">
        <v>313</v>
      </c>
      <c r="Q13" s="575" t="s">
        <v>326</v>
      </c>
      <c r="R13" s="573" t="s">
        <v>194</v>
      </c>
      <c r="S13" s="577" t="s">
        <v>161</v>
      </c>
      <c r="T13" s="578" t="s">
        <v>316</v>
      </c>
      <c r="U13" s="578" t="s">
        <v>459</v>
      </c>
      <c r="V13" s="578" t="s">
        <v>315</v>
      </c>
      <c r="W13" s="517" t="s">
        <v>587</v>
      </c>
      <c r="Y13" s="474"/>
      <c r="AD13" s="2"/>
    </row>
    <row r="14" spans="1:41" ht="22.5" customHeight="1" thickBot="1" x14ac:dyDescent="0.45">
      <c r="B14" s="668">
        <v>46141</v>
      </c>
      <c r="C14" s="669">
        <f t="shared" si="0"/>
        <v>46141</v>
      </c>
      <c r="D14" s="699" t="s">
        <v>300</v>
      </c>
      <c r="E14" s="700" t="s">
        <v>348</v>
      </c>
      <c r="F14" s="701" t="s">
        <v>353</v>
      </c>
      <c r="G14" s="701" t="s">
        <v>354</v>
      </c>
      <c r="H14" s="701" t="s">
        <v>355</v>
      </c>
      <c r="I14" s="673"/>
      <c r="J14" s="674"/>
      <c r="K14" s="674"/>
      <c r="L14" s="674"/>
      <c r="M14" s="675"/>
      <c r="N14" s="673"/>
      <c r="O14" s="674"/>
      <c r="P14" s="674"/>
      <c r="Q14" s="674"/>
      <c r="R14" s="675"/>
      <c r="S14" s="673"/>
      <c r="T14" s="674"/>
      <c r="U14" s="674"/>
      <c r="V14" s="674"/>
      <c r="W14" s="676"/>
      <c r="Y14" s="474"/>
      <c r="AD14" s="2"/>
    </row>
    <row r="15" spans="1:41" ht="22.5" customHeight="1" thickBot="1" x14ac:dyDescent="0.45">
      <c r="B15" s="634">
        <v>46148</v>
      </c>
      <c r="C15" s="521">
        <f t="shared" si="0"/>
        <v>46148</v>
      </c>
      <c r="D15" s="702" t="s">
        <v>356</v>
      </c>
      <c r="E15" s="703" t="s">
        <v>357</v>
      </c>
      <c r="F15" s="703" t="s">
        <v>358</v>
      </c>
      <c r="G15" s="691" t="s">
        <v>587</v>
      </c>
      <c r="H15" s="692"/>
      <c r="I15" s="704" t="s">
        <v>349</v>
      </c>
      <c r="J15" s="705" t="s">
        <v>351</v>
      </c>
      <c r="K15" s="703" t="s">
        <v>359</v>
      </c>
      <c r="L15" s="722" t="s">
        <v>613</v>
      </c>
      <c r="M15" s="692" t="s">
        <v>587</v>
      </c>
      <c r="N15" s="527"/>
      <c r="O15" s="528"/>
      <c r="P15" s="528"/>
      <c r="Q15" s="528"/>
      <c r="R15" s="529"/>
      <c r="S15" s="527"/>
      <c r="T15" s="528"/>
      <c r="U15" s="528"/>
      <c r="V15" s="528"/>
      <c r="W15" s="535"/>
      <c r="Y15" s="474"/>
      <c r="AB15" s="438"/>
      <c r="AE15" s="100"/>
    </row>
    <row r="16" spans="1:41" ht="15.75" customHeight="1" x14ac:dyDescent="0.4">
      <c r="B16" s="619">
        <v>46151</v>
      </c>
      <c r="C16" s="541">
        <f t="shared" si="0"/>
        <v>46151</v>
      </c>
      <c r="D16" s="721"/>
      <c r="E16" s="713"/>
      <c r="F16" s="713"/>
      <c r="G16" s="713"/>
      <c r="H16" s="715"/>
      <c r="I16" s="721"/>
      <c r="J16" s="713"/>
      <c r="K16" s="713"/>
      <c r="L16" s="713"/>
      <c r="M16" s="715"/>
      <c r="N16" s="549"/>
      <c r="O16" s="477"/>
      <c r="P16" s="477"/>
      <c r="Q16" s="477"/>
      <c r="R16" s="581"/>
      <c r="S16" s="549"/>
      <c r="T16" s="477"/>
      <c r="U16" s="477"/>
      <c r="V16" s="477"/>
      <c r="W16" s="552"/>
      <c r="Y16" s="474" t="s">
        <v>611</v>
      </c>
      <c r="AA16" s="438" t="s">
        <v>573</v>
      </c>
      <c r="AB16" s="100" t="s">
        <v>574</v>
      </c>
      <c r="AD16" s="100" t="s">
        <v>579</v>
      </c>
      <c r="AE16" s="100"/>
    </row>
    <row r="17" spans="2:31" ht="27" customHeight="1" thickBot="1" x14ac:dyDescent="0.45">
      <c r="B17" s="620">
        <v>46152</v>
      </c>
      <c r="C17" s="554">
        <f t="shared" si="0"/>
        <v>46152</v>
      </c>
      <c r="D17" s="574" t="s">
        <v>346</v>
      </c>
      <c r="E17" s="578" t="s">
        <v>343</v>
      </c>
      <c r="F17" s="578" t="s">
        <v>458</v>
      </c>
      <c r="G17" s="578" t="s">
        <v>341</v>
      </c>
      <c r="H17" s="584" t="s">
        <v>317</v>
      </c>
      <c r="I17" s="571" t="s">
        <v>337</v>
      </c>
      <c r="J17" s="572" t="s">
        <v>338</v>
      </c>
      <c r="K17" s="575" t="s">
        <v>311</v>
      </c>
      <c r="L17" s="575" t="s">
        <v>191</v>
      </c>
      <c r="M17" s="576" t="s">
        <v>347</v>
      </c>
      <c r="N17" s="626" t="s">
        <v>286</v>
      </c>
      <c r="O17" s="627"/>
      <c r="P17" s="627"/>
      <c r="Q17" s="628"/>
      <c r="R17" s="627"/>
      <c r="S17" s="559"/>
      <c r="T17" s="560"/>
      <c r="U17" s="560"/>
      <c r="V17" s="560"/>
      <c r="W17" s="562"/>
      <c r="Y17" s="474" t="s">
        <v>611</v>
      </c>
      <c r="AA17" s="438" t="s">
        <v>573</v>
      </c>
      <c r="AB17" s="100" t="s">
        <v>574</v>
      </c>
      <c r="AD17" s="100" t="s">
        <v>580</v>
      </c>
      <c r="AE17" s="100"/>
    </row>
    <row r="18" spans="2:31" ht="15" customHeight="1" x14ac:dyDescent="0.4">
      <c r="B18" s="619">
        <v>46158</v>
      </c>
      <c r="C18" s="541">
        <f t="shared" si="0"/>
        <v>46158</v>
      </c>
      <c r="D18" s="721"/>
      <c r="E18" s="713"/>
      <c r="F18" s="713"/>
      <c r="G18" s="713"/>
      <c r="H18" s="715"/>
      <c r="I18" s="721"/>
      <c r="J18" s="713"/>
      <c r="K18" s="713"/>
      <c r="L18" s="713"/>
      <c r="M18" s="715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476" t="s">
        <v>570</v>
      </c>
      <c r="AA18" s="438" t="s">
        <v>573</v>
      </c>
      <c r="AB18" s="100" t="s">
        <v>574</v>
      </c>
      <c r="AC18" s="100" t="s">
        <v>588</v>
      </c>
      <c r="AD18" s="100" t="s">
        <v>581</v>
      </c>
      <c r="AE18" s="100"/>
    </row>
    <row r="19" spans="2:31" ht="23.1" customHeight="1" thickBot="1" x14ac:dyDescent="0.45">
      <c r="B19" s="620">
        <v>46159</v>
      </c>
      <c r="C19" s="554">
        <f t="shared" si="0"/>
        <v>46159</v>
      </c>
      <c r="D19" s="706" t="s">
        <v>360</v>
      </c>
      <c r="E19" s="621" t="s">
        <v>361</v>
      </c>
      <c r="F19" s="621" t="s">
        <v>362</v>
      </c>
      <c r="G19" s="621" t="s">
        <v>363</v>
      </c>
      <c r="H19" s="687" t="s">
        <v>587</v>
      </c>
      <c r="I19" s="571" t="s">
        <v>333</v>
      </c>
      <c r="J19" s="572" t="s">
        <v>334</v>
      </c>
      <c r="K19" s="572" t="s">
        <v>335</v>
      </c>
      <c r="L19" s="572" t="s">
        <v>336</v>
      </c>
      <c r="M19" s="687" t="s">
        <v>587</v>
      </c>
      <c r="N19" s="559"/>
      <c r="O19" s="560"/>
      <c r="P19" s="560"/>
      <c r="Q19" s="560"/>
      <c r="R19" s="561"/>
      <c r="S19" s="626" t="s">
        <v>296</v>
      </c>
      <c r="T19" s="627"/>
      <c r="U19" s="627"/>
      <c r="V19" s="628"/>
      <c r="W19" s="688"/>
      <c r="Y19" s="475" t="s">
        <v>617</v>
      </c>
      <c r="AA19" s="438"/>
      <c r="AB19" s="100" t="s">
        <v>585</v>
      </c>
      <c r="AC19" s="100" t="s">
        <v>589</v>
      </c>
      <c r="AD19" s="100" t="s">
        <v>582</v>
      </c>
    </row>
    <row r="20" spans="2:31" ht="14.25" customHeight="1" x14ac:dyDescent="0.4">
      <c r="B20" s="619">
        <v>46165</v>
      </c>
      <c r="C20" s="541">
        <f t="shared" si="0"/>
        <v>46165</v>
      </c>
      <c r="D20" s="549"/>
      <c r="E20" s="477"/>
      <c r="F20" s="477"/>
      <c r="G20" s="477"/>
      <c r="H20" s="552"/>
      <c r="I20" s="721"/>
      <c r="J20" s="713"/>
      <c r="K20" s="713"/>
      <c r="L20" s="713"/>
      <c r="M20" s="715"/>
      <c r="N20" s="549"/>
      <c r="O20" s="477"/>
      <c r="P20" s="477"/>
      <c r="Q20" s="477"/>
      <c r="R20" s="581"/>
      <c r="S20" s="549"/>
      <c r="T20" s="477"/>
      <c r="U20" s="477"/>
      <c r="V20" s="477"/>
      <c r="W20" s="552"/>
      <c r="Y20" s="475"/>
      <c r="AA20" s="438"/>
      <c r="AD20" s="100" t="s">
        <v>590</v>
      </c>
    </row>
    <row r="21" spans="2:31" ht="23.1" customHeight="1" thickBot="1" x14ac:dyDescent="0.45">
      <c r="B21" s="620">
        <v>46166</v>
      </c>
      <c r="C21" s="554">
        <f t="shared" si="0"/>
        <v>46166</v>
      </c>
      <c r="D21" s="555" t="s">
        <v>462</v>
      </c>
      <c r="E21" s="556" t="s">
        <v>463</v>
      </c>
      <c r="F21" s="557" t="s">
        <v>466</v>
      </c>
      <c r="G21" s="557" t="s">
        <v>467</v>
      </c>
      <c r="H21" s="558" t="s">
        <v>468</v>
      </c>
      <c r="I21" s="574" t="s">
        <v>307</v>
      </c>
      <c r="J21" s="578" t="s">
        <v>308</v>
      </c>
      <c r="K21" s="578" t="s">
        <v>397</v>
      </c>
      <c r="L21" s="578" t="s">
        <v>398</v>
      </c>
      <c r="M21" s="601" t="s">
        <v>587</v>
      </c>
      <c r="N21" s="559"/>
      <c r="O21" s="560"/>
      <c r="P21" s="560"/>
      <c r="Q21" s="560"/>
      <c r="R21" s="561"/>
      <c r="S21" s="559"/>
      <c r="T21" s="560"/>
      <c r="U21" s="560"/>
      <c r="V21" s="560"/>
      <c r="W21" s="562"/>
      <c r="Y21" s="475" t="s">
        <v>617</v>
      </c>
      <c r="AB21" s="100" t="s">
        <v>585</v>
      </c>
      <c r="AD21" s="100" t="s">
        <v>591</v>
      </c>
    </row>
    <row r="22" spans="2:31" ht="12.75" customHeight="1" x14ac:dyDescent="0.4">
      <c r="B22" s="619">
        <v>46172</v>
      </c>
      <c r="C22" s="541">
        <f t="shared" si="0"/>
        <v>46172</v>
      </c>
      <c r="D22" s="786" t="s">
        <v>301</v>
      </c>
      <c r="E22" s="787"/>
      <c r="F22" s="787"/>
      <c r="G22" s="787"/>
      <c r="H22" s="782"/>
      <c r="I22" s="718"/>
      <c r="J22" s="719"/>
      <c r="K22" s="719"/>
      <c r="L22" s="719"/>
      <c r="M22" s="720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4" t="s">
        <v>612</v>
      </c>
      <c r="AA22" s="438" t="s">
        <v>584</v>
      </c>
      <c r="AD22" s="100" t="s">
        <v>592</v>
      </c>
    </row>
    <row r="23" spans="2:31" ht="23.1" customHeight="1" thickBot="1" x14ac:dyDescent="0.45">
      <c r="B23" s="620">
        <v>46173</v>
      </c>
      <c r="C23" s="554">
        <f t="shared" si="0"/>
        <v>46173</v>
      </c>
      <c r="D23" s="555" t="s">
        <v>472</v>
      </c>
      <c r="E23" s="707" t="s">
        <v>464</v>
      </c>
      <c r="F23" s="707" t="s">
        <v>456</v>
      </c>
      <c r="G23" s="707" t="s">
        <v>457</v>
      </c>
      <c r="H23" s="517" t="s">
        <v>587</v>
      </c>
      <c r="I23" s="587" t="s">
        <v>301</v>
      </c>
      <c r="J23" s="588"/>
      <c r="K23" s="588"/>
      <c r="L23" s="588"/>
      <c r="M23" s="589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597</v>
      </c>
      <c r="AA23" s="438"/>
    </row>
    <row r="24" spans="2:31" ht="14.25" customHeight="1" x14ac:dyDescent="0.4">
      <c r="B24" s="595">
        <v>46179</v>
      </c>
      <c r="C24" s="541">
        <f t="shared" si="0"/>
        <v>46179</v>
      </c>
      <c r="D24" s="596" t="s">
        <v>319</v>
      </c>
      <c r="E24" s="597" t="s">
        <v>320</v>
      </c>
      <c r="F24" s="597" t="s">
        <v>321</v>
      </c>
      <c r="G24" s="781" t="s">
        <v>620</v>
      </c>
      <c r="H24" s="782"/>
      <c r="I24" s="598" t="s">
        <v>301</v>
      </c>
      <c r="J24" s="546"/>
      <c r="K24" s="546"/>
      <c r="L24" s="546"/>
      <c r="M24" s="548"/>
      <c r="N24" s="549"/>
      <c r="O24" s="477"/>
      <c r="P24" s="477"/>
      <c r="Q24" s="477"/>
      <c r="R24" s="581"/>
      <c r="S24" s="549"/>
      <c r="T24" s="477"/>
      <c r="U24" s="477"/>
      <c r="V24" s="477"/>
      <c r="W24" s="552"/>
      <c r="Y24" s="474" t="s">
        <v>601</v>
      </c>
      <c r="AA24" s="438"/>
    </row>
    <row r="25" spans="2:31" ht="23.1" customHeight="1" thickBot="1" x14ac:dyDescent="0.45">
      <c r="B25" s="599">
        <v>46180</v>
      </c>
      <c r="C25" s="554">
        <f t="shared" si="0"/>
        <v>46180</v>
      </c>
      <c r="D25" s="555" t="s">
        <v>302</v>
      </c>
      <c r="E25" s="707" t="s">
        <v>411</v>
      </c>
      <c r="F25" s="622" t="s">
        <v>303</v>
      </c>
      <c r="G25" s="516" t="s">
        <v>587</v>
      </c>
      <c r="H25" s="517" t="s">
        <v>587</v>
      </c>
      <c r="I25" s="582" t="s">
        <v>301</v>
      </c>
      <c r="J25" s="600"/>
      <c r="K25" s="600"/>
      <c r="L25" s="600"/>
      <c r="M25" s="601"/>
      <c r="N25" s="559"/>
      <c r="O25" s="560"/>
      <c r="P25" s="560"/>
      <c r="Q25" s="560"/>
      <c r="R25" s="561"/>
      <c r="S25" s="559"/>
      <c r="T25" s="560"/>
      <c r="U25" s="560"/>
      <c r="V25" s="560"/>
      <c r="W25" s="562"/>
      <c r="Y25" s="475" t="s">
        <v>614</v>
      </c>
      <c r="AA25" s="438"/>
    </row>
    <row r="26" spans="2:31" ht="12.75" customHeight="1" x14ac:dyDescent="0.4">
      <c r="B26" s="594">
        <v>46186</v>
      </c>
      <c r="C26" s="471">
        <f t="shared" si="0"/>
        <v>46186</v>
      </c>
      <c r="D26" s="608" t="s">
        <v>322</v>
      </c>
      <c r="E26" s="609" t="s">
        <v>323</v>
      </c>
      <c r="F26" s="609" t="s">
        <v>324</v>
      </c>
      <c r="G26" s="781" t="s">
        <v>620</v>
      </c>
      <c r="H26" s="782"/>
      <c r="I26" s="579" t="s">
        <v>301</v>
      </c>
      <c r="J26" s="539"/>
      <c r="K26" s="539"/>
      <c r="L26" s="539"/>
      <c r="M26" s="580"/>
      <c r="N26" s="227"/>
      <c r="O26" s="226"/>
      <c r="P26" s="226"/>
      <c r="Q26" s="226"/>
      <c r="R26" s="228"/>
      <c r="S26" s="227"/>
      <c r="T26" s="226"/>
      <c r="U26" s="226"/>
      <c r="V26" s="226"/>
      <c r="W26" s="235"/>
      <c r="Y26" s="474" t="s">
        <v>618</v>
      </c>
      <c r="AA26" s="438"/>
    </row>
    <row r="27" spans="2:31" ht="23.1" customHeight="1" thickBot="1" x14ac:dyDescent="0.45">
      <c r="B27" s="585">
        <v>46187</v>
      </c>
      <c r="C27" s="586">
        <f t="shared" si="0"/>
        <v>46187</v>
      </c>
      <c r="D27" s="603" t="s">
        <v>304</v>
      </c>
      <c r="E27" s="604" t="s">
        <v>173</v>
      </c>
      <c r="F27" s="605" t="s">
        <v>305</v>
      </c>
      <c r="G27" s="606" t="s">
        <v>306</v>
      </c>
      <c r="H27" s="607"/>
      <c r="I27" s="587" t="s">
        <v>301</v>
      </c>
      <c r="J27" s="588"/>
      <c r="K27" s="588"/>
      <c r="L27" s="588"/>
      <c r="M27" s="589"/>
      <c r="N27" s="590"/>
      <c r="O27" s="591"/>
      <c r="P27" s="591"/>
      <c r="Q27" s="591"/>
      <c r="R27" s="592"/>
      <c r="S27" s="590"/>
      <c r="T27" s="591"/>
      <c r="U27" s="591"/>
      <c r="V27" s="591"/>
      <c r="W27" s="593"/>
      <c r="Y27" s="475" t="s">
        <v>615</v>
      </c>
      <c r="AA27" s="438"/>
    </row>
    <row r="28" spans="2:31" ht="12.75" customHeight="1" x14ac:dyDescent="0.4">
      <c r="B28" s="595">
        <v>46193</v>
      </c>
      <c r="C28" s="541">
        <f t="shared" si="0"/>
        <v>46193</v>
      </c>
      <c r="D28" s="596" t="s">
        <v>364</v>
      </c>
      <c r="E28" s="597" t="s">
        <v>325</v>
      </c>
      <c r="F28" s="597" t="s">
        <v>365</v>
      </c>
      <c r="G28" s="546"/>
      <c r="H28" s="548"/>
      <c r="I28" s="598" t="s">
        <v>301</v>
      </c>
      <c r="J28" s="546"/>
      <c r="K28" s="546"/>
      <c r="L28" s="546"/>
      <c r="M28" s="548"/>
      <c r="N28" s="549"/>
      <c r="O28" s="477"/>
      <c r="P28" s="477"/>
      <c r="Q28" s="477"/>
      <c r="R28" s="581"/>
      <c r="S28" s="549"/>
      <c r="T28" s="477"/>
      <c r="U28" s="477"/>
      <c r="V28" s="477"/>
      <c r="W28" s="552"/>
      <c r="Y28" s="474" t="s">
        <v>604</v>
      </c>
      <c r="AA28" s="438"/>
    </row>
    <row r="29" spans="2:31" ht="23.1" customHeight="1" thickBot="1" x14ac:dyDescent="0.45">
      <c r="B29" s="599">
        <v>46194</v>
      </c>
      <c r="C29" s="554">
        <f t="shared" si="0"/>
        <v>46194</v>
      </c>
      <c r="D29" s="582" t="s">
        <v>301</v>
      </c>
      <c r="E29" s="600"/>
      <c r="F29" s="600"/>
      <c r="G29" s="600"/>
      <c r="H29" s="601"/>
      <c r="I29" s="582" t="s">
        <v>301</v>
      </c>
      <c r="J29" s="600"/>
      <c r="K29" s="600"/>
      <c r="L29" s="600"/>
      <c r="M29" s="601"/>
      <c r="N29" s="559"/>
      <c r="O29" s="560"/>
      <c r="P29" s="560"/>
      <c r="Q29" s="560"/>
      <c r="R29" s="561"/>
      <c r="S29" s="559"/>
      <c r="T29" s="560"/>
      <c r="U29" s="560"/>
      <c r="V29" s="560"/>
      <c r="W29" s="562"/>
      <c r="Y29" s="474" t="s">
        <v>616</v>
      </c>
      <c r="AA29" s="438"/>
    </row>
    <row r="30" spans="2:31" ht="13.5" customHeight="1" x14ac:dyDescent="0.4">
      <c r="B30" s="594">
        <v>46200</v>
      </c>
      <c r="C30" s="471">
        <f t="shared" si="0"/>
        <v>46200</v>
      </c>
      <c r="D30" s="579" t="s">
        <v>301</v>
      </c>
      <c r="E30" s="539"/>
      <c r="F30" s="539"/>
      <c r="G30" s="539"/>
      <c r="H30" s="580"/>
      <c r="I30" s="579" t="s">
        <v>301</v>
      </c>
      <c r="J30" s="539"/>
      <c r="K30" s="539"/>
      <c r="L30" s="539"/>
      <c r="M30" s="580"/>
      <c r="N30" s="227"/>
      <c r="O30" s="226"/>
      <c r="P30" s="226"/>
      <c r="Q30" s="226"/>
      <c r="R30" s="228"/>
      <c r="S30" s="227"/>
      <c r="T30" s="226"/>
      <c r="U30" s="226"/>
      <c r="V30" s="226"/>
      <c r="W30" s="235"/>
      <c r="Y30" s="474" t="s">
        <v>491</v>
      </c>
      <c r="AA30" s="438"/>
    </row>
    <row r="31" spans="2:31" ht="22.5" customHeight="1" x14ac:dyDescent="0.4">
      <c r="B31" s="473">
        <v>46201</v>
      </c>
      <c r="C31" s="472">
        <f t="shared" si="0"/>
        <v>46201</v>
      </c>
      <c r="D31" s="293" t="s">
        <v>301</v>
      </c>
      <c r="E31" s="294"/>
      <c r="F31" s="294"/>
      <c r="G31" s="294"/>
      <c r="H31" s="295"/>
      <c r="I31" s="293" t="s">
        <v>301</v>
      </c>
      <c r="J31" s="294"/>
      <c r="K31" s="294"/>
      <c r="L31" s="294"/>
      <c r="M31" s="295"/>
      <c r="N31" s="236"/>
      <c r="O31" s="237"/>
      <c r="P31" s="237"/>
      <c r="Q31" s="237"/>
      <c r="R31" s="238"/>
      <c r="S31" s="236"/>
      <c r="T31" s="237"/>
      <c r="U31" s="237"/>
      <c r="V31" s="237"/>
      <c r="W31" s="239"/>
      <c r="Y31" s="474" t="s">
        <v>619</v>
      </c>
      <c r="AA31" s="438"/>
    </row>
    <row r="32" spans="2:31" ht="13.5" hidden="1" customHeight="1" outlineLevel="1" x14ac:dyDescent="0.4">
      <c r="B32" s="594">
        <v>46207</v>
      </c>
      <c r="C32" s="471">
        <f t="shared" si="0"/>
        <v>46207</v>
      </c>
      <c r="D32" s="227"/>
      <c r="E32" s="226"/>
      <c r="F32" s="226"/>
      <c r="G32" s="226"/>
      <c r="H32" s="228"/>
      <c r="I32" s="227"/>
      <c r="J32" s="226"/>
      <c r="K32" s="226"/>
      <c r="L32" s="226"/>
      <c r="M32" s="235"/>
      <c r="N32" s="227"/>
      <c r="O32" s="226"/>
      <c r="P32" s="226"/>
      <c r="Q32" s="226"/>
      <c r="R32" s="228"/>
      <c r="S32" s="227"/>
      <c r="T32" s="226"/>
      <c r="U32" s="226"/>
      <c r="V32" s="226"/>
      <c r="W32" s="235"/>
      <c r="Y32" s="474" t="s">
        <v>608</v>
      </c>
      <c r="AA32" s="438"/>
    </row>
    <row r="33" spans="2:41" ht="22.5" hidden="1" customHeight="1" outlineLevel="1" x14ac:dyDescent="0.4">
      <c r="B33" s="473">
        <v>46208</v>
      </c>
      <c r="C33" s="472">
        <f t="shared" si="0"/>
        <v>46208</v>
      </c>
      <c r="D33" s="293" t="s">
        <v>301</v>
      </c>
      <c r="E33" s="294"/>
      <c r="F33" s="294"/>
      <c r="G33" s="294"/>
      <c r="H33" s="295"/>
      <c r="I33" s="293" t="s">
        <v>301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4" t="s">
        <v>493</v>
      </c>
      <c r="AA33" s="438"/>
    </row>
    <row r="34" spans="2:41" ht="13.5" hidden="1" customHeight="1" outlineLevel="1" x14ac:dyDescent="0.4">
      <c r="B34" s="594">
        <v>46214</v>
      </c>
      <c r="C34" s="471">
        <f t="shared" si="0"/>
        <v>46214</v>
      </c>
      <c r="D34" s="227"/>
      <c r="E34" s="226"/>
      <c r="F34" s="226"/>
      <c r="G34" s="226"/>
      <c r="H34" s="228"/>
      <c r="I34" s="227"/>
      <c r="J34" s="226"/>
      <c r="K34" s="226"/>
      <c r="L34" s="226"/>
      <c r="M34" s="235"/>
      <c r="N34" s="227"/>
      <c r="O34" s="226"/>
      <c r="P34" s="226"/>
      <c r="Q34" s="226"/>
      <c r="R34" s="228"/>
      <c r="S34" s="227"/>
      <c r="T34" s="226"/>
      <c r="U34" s="226"/>
      <c r="V34" s="226"/>
      <c r="W34" s="235"/>
      <c r="Y34" s="474" t="s">
        <v>609</v>
      </c>
      <c r="AA34" s="438"/>
    </row>
    <row r="35" spans="2:41" ht="22.5" hidden="1" customHeight="1" outlineLevel="1" x14ac:dyDescent="0.4">
      <c r="B35" s="473">
        <v>46215</v>
      </c>
      <c r="C35" s="472">
        <f t="shared" si="0"/>
        <v>46215</v>
      </c>
      <c r="D35" s="293" t="s">
        <v>301</v>
      </c>
      <c r="E35" s="294"/>
      <c r="F35" s="294"/>
      <c r="G35" s="294"/>
      <c r="H35" s="295"/>
      <c r="I35" s="293" t="s">
        <v>301</v>
      </c>
      <c r="J35" s="294"/>
      <c r="K35" s="294"/>
      <c r="L35" s="294"/>
      <c r="M35" s="295"/>
      <c r="N35" s="236"/>
      <c r="O35" s="237"/>
      <c r="P35" s="237"/>
      <c r="Q35" s="237"/>
      <c r="R35" s="238"/>
      <c r="S35" s="236"/>
      <c r="T35" s="237"/>
      <c r="U35" s="237"/>
      <c r="V35" s="237"/>
      <c r="W35" s="239"/>
      <c r="Y35" s="474" t="s">
        <v>610</v>
      </c>
      <c r="AA35" s="438"/>
    </row>
    <row r="36" spans="2:41" ht="13.5" hidden="1" customHeight="1" outlineLevel="1" x14ac:dyDescent="0.4">
      <c r="B36" s="594">
        <v>46214</v>
      </c>
      <c r="C36" s="471">
        <f t="shared" si="0"/>
        <v>46214</v>
      </c>
      <c r="D36" s="227"/>
      <c r="E36" s="226"/>
      <c r="F36" s="226"/>
      <c r="G36" s="226"/>
      <c r="H36" s="228"/>
      <c r="I36" s="227"/>
      <c r="J36" s="226"/>
      <c r="K36" s="226"/>
      <c r="L36" s="226"/>
      <c r="M36" s="235"/>
      <c r="N36" s="227"/>
      <c r="O36" s="226"/>
      <c r="P36" s="226"/>
      <c r="Q36" s="226"/>
      <c r="R36" s="228"/>
      <c r="S36" s="227"/>
      <c r="T36" s="226"/>
      <c r="U36" s="226"/>
      <c r="V36" s="226"/>
      <c r="W36" s="235"/>
      <c r="Y36" s="474" t="s">
        <v>609</v>
      </c>
      <c r="AA36" s="438"/>
    </row>
    <row r="37" spans="2:41" ht="22.5" hidden="1" customHeight="1" outlineLevel="1" x14ac:dyDescent="0.4">
      <c r="B37" s="473">
        <v>46222</v>
      </c>
      <c r="C37" s="472">
        <f t="shared" si="0"/>
        <v>46222</v>
      </c>
      <c r="D37" s="293" t="s">
        <v>301</v>
      </c>
      <c r="E37" s="294"/>
      <c r="F37" s="294"/>
      <c r="G37" s="294"/>
      <c r="H37" s="295"/>
      <c r="I37" s="293" t="s">
        <v>301</v>
      </c>
      <c r="J37" s="294"/>
      <c r="K37" s="294"/>
      <c r="L37" s="294"/>
      <c r="M37" s="295"/>
      <c r="N37" s="236"/>
      <c r="O37" s="237"/>
      <c r="P37" s="237"/>
      <c r="Q37" s="237"/>
      <c r="R37" s="238"/>
      <c r="S37" s="236"/>
      <c r="T37" s="237"/>
      <c r="U37" s="237"/>
      <c r="V37" s="237"/>
      <c r="W37" s="239"/>
      <c r="Y37" s="474" t="s">
        <v>607</v>
      </c>
      <c r="AA37" s="438"/>
    </row>
    <row r="38" spans="2:41" ht="16.5" collapsed="1" thickBot="1" x14ac:dyDescent="0.45">
      <c r="B38" s="513"/>
      <c r="C38" s="514" t="str">
        <f t="shared" si="0"/>
        <v/>
      </c>
      <c r="D38" s="515"/>
      <c r="E38" s="516"/>
      <c r="F38" s="516"/>
      <c r="G38" s="516"/>
      <c r="H38" s="517"/>
      <c r="I38" s="515"/>
      <c r="J38" s="516"/>
      <c r="K38" s="516"/>
      <c r="L38" s="516"/>
      <c r="M38" s="518"/>
      <c r="N38" s="515"/>
      <c r="O38" s="516"/>
      <c r="P38" s="516"/>
      <c r="Q38" s="516"/>
      <c r="R38" s="518"/>
      <c r="S38" s="515"/>
      <c r="T38" s="516"/>
      <c r="U38" s="516"/>
      <c r="V38" s="516"/>
      <c r="W38" s="517"/>
      <c r="Y38" s="519"/>
      <c r="AA38" s="438"/>
    </row>
    <row r="39" spans="2:41" ht="9.75" customHeight="1" x14ac:dyDescent="0.4">
      <c r="B39" s="504"/>
      <c r="C39" s="505" t="str">
        <f t="shared" si="0"/>
        <v/>
      </c>
      <c r="D39" s="506"/>
      <c r="E39" s="506"/>
      <c r="F39" s="506"/>
      <c r="G39" s="506"/>
      <c r="H39" s="506"/>
      <c r="I39" s="506"/>
      <c r="J39" s="506"/>
      <c r="K39" s="506"/>
      <c r="L39" s="506"/>
      <c r="M39" s="506"/>
      <c r="N39" s="506"/>
      <c r="O39" s="506"/>
      <c r="P39" s="506"/>
      <c r="Q39" s="506"/>
      <c r="R39" s="506"/>
      <c r="S39" s="506"/>
      <c r="T39" s="506"/>
      <c r="U39" s="506"/>
      <c r="V39" s="506"/>
      <c r="W39" s="506"/>
      <c r="X39" s="506"/>
      <c r="Y39" s="507"/>
      <c r="Z39" s="508"/>
      <c r="AA39" s="438"/>
    </row>
    <row r="40" spans="2:41" s="105" customFormat="1" ht="13.5" customHeight="1" x14ac:dyDescent="0.4">
      <c r="B40" s="509" t="s">
        <v>410</v>
      </c>
      <c r="C40" s="509" t="s">
        <v>410</v>
      </c>
      <c r="D40" s="509" t="s">
        <v>410</v>
      </c>
      <c r="E40" s="509" t="s">
        <v>410</v>
      </c>
      <c r="F40" s="509" t="s">
        <v>410</v>
      </c>
      <c r="G40" s="509" t="s">
        <v>410</v>
      </c>
      <c r="H40" s="509" t="s">
        <v>410</v>
      </c>
      <c r="I40" s="509" t="s">
        <v>410</v>
      </c>
      <c r="J40" s="509" t="s">
        <v>410</v>
      </c>
      <c r="K40" s="509" t="s">
        <v>410</v>
      </c>
      <c r="L40" s="509" t="s">
        <v>410</v>
      </c>
      <c r="M40" s="509" t="s">
        <v>410</v>
      </c>
      <c r="N40" s="509" t="s">
        <v>410</v>
      </c>
      <c r="O40" s="509" t="s">
        <v>410</v>
      </c>
      <c r="P40" s="509" t="s">
        <v>410</v>
      </c>
      <c r="Q40" s="509" t="s">
        <v>410</v>
      </c>
      <c r="R40" s="509" t="s">
        <v>410</v>
      </c>
      <c r="S40" s="509" t="s">
        <v>410</v>
      </c>
      <c r="T40" s="509" t="s">
        <v>410</v>
      </c>
      <c r="U40" s="509" t="s">
        <v>410</v>
      </c>
      <c r="V40" s="509" t="s">
        <v>410</v>
      </c>
      <c r="W40" s="509" t="s">
        <v>410</v>
      </c>
      <c r="X40" s="510"/>
      <c r="Y40" s="511" t="s">
        <v>410</v>
      </c>
      <c r="Z40" s="512"/>
      <c r="AA40" s="512"/>
      <c r="AB40" s="419"/>
      <c r="AC40" s="419"/>
      <c r="AD40" s="419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</row>
  </sheetData>
  <mergeCells count="6">
    <mergeCell ref="G26:H26"/>
    <mergeCell ref="Y5:Y6"/>
    <mergeCell ref="I10:K10"/>
    <mergeCell ref="I12:K12"/>
    <mergeCell ref="D22:H22"/>
    <mergeCell ref="G24:H24"/>
  </mergeCells>
  <phoneticPr fontId="31"/>
  <conditionalFormatting sqref="C7:C39">
    <cfRule type="expression" dxfId="18" priority="1">
      <formula>WEEKDAY($B7,1)=1</formula>
    </cfRule>
    <cfRule type="expression" dxfId="17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FC91E-6760-41B0-8874-EA54497C81E4}">
  <sheetPr>
    <tabColor theme="0" tint="-0.249977111117893"/>
    <pageSetUpPr fitToPage="1"/>
  </sheetPr>
  <dimension ref="A1:AO40"/>
  <sheetViews>
    <sheetView showGridLines="0" zoomScale="115" zoomScaleNormal="115" zoomScaleSheetLayoutView="100" workbookViewId="0">
      <pane xSplit="3" ySplit="6" topLeftCell="D7" activePane="bottomRight" state="frozen"/>
      <selection activeCell="F19" sqref="F19"/>
      <selection pane="topRight" activeCell="F19" sqref="F19"/>
      <selection pane="bottomLeft" activeCell="F19" sqref="F19"/>
      <selection pane="bottomRight" activeCell="F19" sqref="F19"/>
    </sheetView>
  </sheetViews>
  <sheetFormatPr defaultColWidth="8.625" defaultRowHeight="15.75" outlineLevelRow="1" x14ac:dyDescent="0.4"/>
  <cols>
    <col min="1" max="1" width="2.625" style="1" customWidth="1"/>
    <col min="2" max="2" width="7.625" style="220" bestFit="1" customWidth="1"/>
    <col min="3" max="3" width="3.75" style="221" customWidth="1"/>
    <col min="4" max="23" width="6.125" style="2" customWidth="1"/>
    <col min="24" max="24" width="2" style="2" customWidth="1"/>
    <col min="25" max="25" width="19.25" style="468" customWidth="1"/>
    <col min="26" max="26" width="2.625" style="100" customWidth="1"/>
    <col min="27" max="27" width="4.875" style="100" bestFit="1" customWidth="1"/>
    <col min="28" max="28" width="5.625" style="100" customWidth="1"/>
    <col min="29" max="29" width="14.25" style="100" bestFit="1" customWidth="1"/>
    <col min="30" max="30" width="13.25" style="100" bestFit="1" customWidth="1"/>
    <col min="31" max="31" width="12.625" style="2" customWidth="1"/>
    <col min="32" max="32" width="5.625" style="2" customWidth="1"/>
    <col min="33" max="33" width="8.25" style="2" bestFit="1" customWidth="1"/>
    <col min="34" max="34" width="5.625" style="2" customWidth="1"/>
    <col min="35" max="35" width="8.25" style="2" bestFit="1" customWidth="1"/>
    <col min="36" max="41" width="5.625" style="2" customWidth="1"/>
    <col min="42" max="16384" width="8.625" style="1"/>
  </cols>
  <sheetData>
    <row r="1" spans="1:41" ht="13.9" customHeight="1" x14ac:dyDescent="0.4"/>
    <row r="2" spans="1:41" ht="28.5" x14ac:dyDescent="0.4">
      <c r="A2" s="470" t="s">
        <v>309</v>
      </c>
      <c r="B2" s="440"/>
      <c r="C2" s="441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697" t="s">
        <v>605</v>
      </c>
      <c r="Q2" s="442"/>
      <c r="R2" s="443"/>
      <c r="S2" s="443"/>
      <c r="T2" s="443"/>
      <c r="U2" s="443"/>
      <c r="V2" s="443"/>
      <c r="W2" s="443"/>
      <c r="Y2" s="723" t="s">
        <v>623</v>
      </c>
      <c r="AA2" s="438"/>
      <c r="AC2" s="100" t="s">
        <v>576</v>
      </c>
      <c r="AD2" s="100" t="s">
        <v>577</v>
      </c>
      <c r="AE2" s="2" t="s">
        <v>578</v>
      </c>
    </row>
    <row r="3" spans="1:41" s="23" customFormat="1" ht="8.25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thickBot="1" x14ac:dyDescent="0.45">
      <c r="B4" s="222"/>
      <c r="C4" s="223"/>
      <c r="D4" s="100" t="s">
        <v>287</v>
      </c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288" t="s">
        <v>249</v>
      </c>
      <c r="T6" s="289"/>
      <c r="U6" s="289"/>
      <c r="V6" s="290"/>
      <c r="W6" s="291"/>
      <c r="Y6" s="777"/>
      <c r="AA6" s="438"/>
    </row>
    <row r="7" spans="1:41" ht="23.1" customHeight="1" thickBot="1" x14ac:dyDescent="0.45">
      <c r="B7" s="520">
        <v>46117</v>
      </c>
      <c r="C7" s="521">
        <f>IF(B7&lt;&gt;0,B7,"")</f>
        <v>46117</v>
      </c>
      <c r="D7" s="522"/>
      <c r="E7" s="523"/>
      <c r="F7" s="674"/>
      <c r="G7" s="700" t="s">
        <v>297</v>
      </c>
      <c r="H7" s="698" t="s">
        <v>352</v>
      </c>
      <c r="I7" s="527"/>
      <c r="J7" s="528"/>
      <c r="K7" s="528"/>
      <c r="L7" s="528"/>
      <c r="M7" s="529"/>
      <c r="N7" s="530" t="s">
        <v>593</v>
      </c>
      <c r="O7" s="531"/>
      <c r="P7" s="708" t="s">
        <v>294</v>
      </c>
      <c r="Q7" s="700" t="s">
        <v>298</v>
      </c>
      <c r="R7" s="534" t="s">
        <v>196</v>
      </c>
      <c r="S7" s="527"/>
      <c r="T7" s="528"/>
      <c r="U7" s="528"/>
      <c r="V7" s="528"/>
      <c r="W7" s="535"/>
      <c r="Y7" s="476" t="s">
        <v>621</v>
      </c>
      <c r="AD7" s="2"/>
    </row>
    <row r="8" spans="1:41" ht="12.75" customHeight="1" x14ac:dyDescent="0.4">
      <c r="B8" s="540">
        <v>46123</v>
      </c>
      <c r="C8" s="541">
        <f t="shared" ref="C8" si="0">IF(B8&lt;&gt;0,B8,"")</f>
        <v>46123</v>
      </c>
      <c r="D8" s="709"/>
      <c r="E8" s="710"/>
      <c r="F8" s="710"/>
      <c r="G8" s="710"/>
      <c r="H8" s="711"/>
      <c r="I8" s="712"/>
      <c r="J8" s="713"/>
      <c r="K8" s="714"/>
      <c r="L8" s="713"/>
      <c r="M8" s="715"/>
      <c r="N8" s="549"/>
      <c r="O8" s="477"/>
      <c r="P8" s="550">
        <v>0.5</v>
      </c>
      <c r="Q8" s="550">
        <v>0.5625</v>
      </c>
      <c r="R8" s="551">
        <v>0.625</v>
      </c>
      <c r="S8" s="549"/>
      <c r="T8" s="477"/>
      <c r="U8" s="477"/>
      <c r="V8" s="477"/>
      <c r="W8" s="552"/>
      <c r="Y8" s="474" t="s">
        <v>598</v>
      </c>
      <c r="AD8" s="2"/>
    </row>
    <row r="9" spans="1:41" ht="23.1" customHeight="1" thickBot="1" x14ac:dyDescent="0.45">
      <c r="B9" s="553">
        <v>46124</v>
      </c>
      <c r="C9" s="554">
        <f t="shared" ref="C9:C39" si="1">IF(B9&lt;&gt;0,B9,"")</f>
        <v>46124</v>
      </c>
      <c r="D9" s="583" t="s">
        <v>193</v>
      </c>
      <c r="E9" s="575" t="s">
        <v>310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D9" s="2"/>
    </row>
    <row r="10" spans="1:41" ht="18" customHeight="1" x14ac:dyDescent="0.4">
      <c r="B10" s="540"/>
      <c r="C10" s="541" t="str">
        <f t="shared" si="1"/>
        <v/>
      </c>
      <c r="D10" s="709"/>
      <c r="E10" s="710"/>
      <c r="F10" s="710"/>
      <c r="G10" s="710"/>
      <c r="H10" s="711"/>
      <c r="I10" s="783"/>
      <c r="J10" s="784"/>
      <c r="K10" s="785"/>
      <c r="L10" s="716"/>
      <c r="M10" s="717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599</v>
      </c>
      <c r="AD10" s="2"/>
    </row>
    <row r="11" spans="1:41" ht="23.1" customHeight="1" thickBot="1" x14ac:dyDescent="0.45">
      <c r="B11" s="553">
        <v>46131</v>
      </c>
      <c r="C11" s="554">
        <f t="shared" si="1"/>
        <v>46131</v>
      </c>
      <c r="D11" s="571" t="s">
        <v>329</v>
      </c>
      <c r="E11" s="572" t="s">
        <v>330</v>
      </c>
      <c r="F11" s="572" t="s">
        <v>331</v>
      </c>
      <c r="G11" s="572" t="s">
        <v>332</v>
      </c>
      <c r="H11" s="573" t="s">
        <v>328</v>
      </c>
      <c r="I11" s="559"/>
      <c r="J11" s="560"/>
      <c r="K11" s="560"/>
      <c r="L11" s="560"/>
      <c r="M11" s="561"/>
      <c r="N11" s="574" t="s">
        <v>312</v>
      </c>
      <c r="O11" s="575" t="s">
        <v>318</v>
      </c>
      <c r="P11" s="575" t="s">
        <v>192</v>
      </c>
      <c r="Q11" s="575" t="s">
        <v>195</v>
      </c>
      <c r="R11" s="576" t="s">
        <v>327</v>
      </c>
      <c r="S11" s="577" t="s">
        <v>158</v>
      </c>
      <c r="T11" s="578" t="s">
        <v>155</v>
      </c>
      <c r="U11" s="578" t="s">
        <v>314</v>
      </c>
      <c r="V11" s="578" t="s">
        <v>460</v>
      </c>
      <c r="W11" s="667" t="s">
        <v>587</v>
      </c>
      <c r="Y11" s="474"/>
      <c r="AA11" s="100" t="s">
        <v>575</v>
      </c>
      <c r="AD11" s="2"/>
    </row>
    <row r="12" spans="1:41" ht="14.25" customHeight="1" x14ac:dyDescent="0.4">
      <c r="B12" s="540"/>
      <c r="C12" s="541"/>
      <c r="D12" s="709"/>
      <c r="E12" s="710"/>
      <c r="F12" s="710"/>
      <c r="G12" s="710"/>
      <c r="H12" s="711"/>
      <c r="I12" s="783"/>
      <c r="J12" s="784"/>
      <c r="K12" s="785"/>
      <c r="L12" s="716"/>
      <c r="M12" s="717"/>
      <c r="N12" s="549"/>
      <c r="O12" s="477"/>
      <c r="P12" s="477"/>
      <c r="Q12" s="477"/>
      <c r="R12" s="581"/>
      <c r="S12" s="549"/>
      <c r="T12" s="477"/>
      <c r="U12" s="477"/>
      <c r="V12" s="477"/>
      <c r="W12" s="552"/>
      <c r="Y12" s="474" t="s">
        <v>479</v>
      </c>
      <c r="AD12" s="2"/>
    </row>
    <row r="13" spans="1:41" ht="23.1" customHeight="1" thickBot="1" x14ac:dyDescent="0.45">
      <c r="B13" s="553">
        <v>46138</v>
      </c>
      <c r="C13" s="554">
        <f t="shared" si="1"/>
        <v>46138</v>
      </c>
      <c r="D13" s="572" t="s">
        <v>339</v>
      </c>
      <c r="E13" s="572" t="s">
        <v>340</v>
      </c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344</v>
      </c>
      <c r="O13" s="575" t="s">
        <v>345</v>
      </c>
      <c r="P13" s="575" t="s">
        <v>313</v>
      </c>
      <c r="Q13" s="575" t="s">
        <v>326</v>
      </c>
      <c r="R13" s="573" t="s">
        <v>194</v>
      </c>
      <c r="S13" s="577" t="s">
        <v>161</v>
      </c>
      <c r="T13" s="578" t="s">
        <v>316</v>
      </c>
      <c r="U13" s="578" t="s">
        <v>459</v>
      </c>
      <c r="V13" s="578" t="s">
        <v>315</v>
      </c>
      <c r="W13" s="517" t="s">
        <v>587</v>
      </c>
      <c r="Y13" s="474"/>
      <c r="AD13" s="2"/>
    </row>
    <row r="14" spans="1:41" ht="22.5" customHeight="1" thickBot="1" x14ac:dyDescent="0.45">
      <c r="B14" s="668">
        <v>46141</v>
      </c>
      <c r="C14" s="669">
        <f t="shared" si="1"/>
        <v>46141</v>
      </c>
      <c r="D14" s="699" t="s">
        <v>300</v>
      </c>
      <c r="E14" s="700" t="s">
        <v>348</v>
      </c>
      <c r="F14" s="701" t="s">
        <v>353</v>
      </c>
      <c r="G14" s="701" t="s">
        <v>354</v>
      </c>
      <c r="H14" s="701" t="s">
        <v>355</v>
      </c>
      <c r="I14" s="673"/>
      <c r="J14" s="674"/>
      <c r="K14" s="674"/>
      <c r="L14" s="674"/>
      <c r="M14" s="675"/>
      <c r="N14" s="673"/>
      <c r="O14" s="674"/>
      <c r="P14" s="674"/>
      <c r="Q14" s="674"/>
      <c r="R14" s="675"/>
      <c r="S14" s="673"/>
      <c r="T14" s="674"/>
      <c r="U14" s="674"/>
      <c r="V14" s="674"/>
      <c r="W14" s="676"/>
      <c r="Y14" s="474"/>
      <c r="AD14" s="2"/>
    </row>
    <row r="15" spans="1:41" ht="22.5" customHeight="1" thickBot="1" x14ac:dyDescent="0.45">
      <c r="B15" s="634">
        <v>46148</v>
      </c>
      <c r="C15" s="521">
        <f t="shared" ref="C15:C26" si="2">IF(B15&lt;&gt;0,B15,"")</f>
        <v>46148</v>
      </c>
      <c r="D15" s="702" t="s">
        <v>356</v>
      </c>
      <c r="E15" s="703" t="s">
        <v>357</v>
      </c>
      <c r="F15" s="703" t="s">
        <v>358</v>
      </c>
      <c r="G15" s="691" t="s">
        <v>587</v>
      </c>
      <c r="H15" s="692"/>
      <c r="I15" s="704" t="s">
        <v>349</v>
      </c>
      <c r="J15" s="705" t="s">
        <v>351</v>
      </c>
      <c r="K15" s="703" t="s">
        <v>359</v>
      </c>
      <c r="L15" s="722" t="s">
        <v>613</v>
      </c>
      <c r="M15" s="692" t="s">
        <v>606</v>
      </c>
      <c r="N15" s="527"/>
      <c r="O15" s="528"/>
      <c r="P15" s="528"/>
      <c r="Q15" s="528"/>
      <c r="R15" s="529"/>
      <c r="S15" s="527"/>
      <c r="T15" s="528"/>
      <c r="U15" s="528"/>
      <c r="V15" s="528"/>
      <c r="W15" s="535"/>
      <c r="Y15" s="474"/>
      <c r="AB15" s="438"/>
      <c r="AE15" s="100"/>
    </row>
    <row r="16" spans="1:41" ht="15.75" customHeight="1" x14ac:dyDescent="0.4">
      <c r="B16" s="619">
        <v>46151</v>
      </c>
      <c r="C16" s="541">
        <f t="shared" si="2"/>
        <v>46151</v>
      </c>
      <c r="D16" s="721"/>
      <c r="E16" s="713"/>
      <c r="F16" s="713"/>
      <c r="G16" s="713"/>
      <c r="H16" s="715"/>
      <c r="I16" s="721"/>
      <c r="J16" s="713"/>
      <c r="K16" s="713"/>
      <c r="L16" s="713"/>
      <c r="M16" s="715"/>
      <c r="N16" s="549"/>
      <c r="O16" s="477"/>
      <c r="P16" s="477"/>
      <c r="Q16" s="477"/>
      <c r="R16" s="581"/>
      <c r="S16" s="549"/>
      <c r="T16" s="477"/>
      <c r="U16" s="477"/>
      <c r="V16" s="477"/>
      <c r="W16" s="552"/>
      <c r="Y16" s="474" t="s">
        <v>611</v>
      </c>
      <c r="AA16" s="438" t="s">
        <v>573</v>
      </c>
      <c r="AB16" s="100" t="s">
        <v>574</v>
      </c>
      <c r="AD16" s="100" t="s">
        <v>579</v>
      </c>
      <c r="AE16" s="100"/>
    </row>
    <row r="17" spans="2:31" ht="27" customHeight="1" thickBot="1" x14ac:dyDescent="0.45">
      <c r="B17" s="620">
        <v>46152</v>
      </c>
      <c r="C17" s="554">
        <f t="shared" si="2"/>
        <v>46152</v>
      </c>
      <c r="D17" s="574" t="s">
        <v>346</v>
      </c>
      <c r="E17" s="578" t="s">
        <v>343</v>
      </c>
      <c r="F17" s="578" t="s">
        <v>458</v>
      </c>
      <c r="G17" s="578" t="s">
        <v>341</v>
      </c>
      <c r="H17" s="584" t="s">
        <v>317</v>
      </c>
      <c r="I17" s="571" t="s">
        <v>337</v>
      </c>
      <c r="J17" s="572" t="s">
        <v>338</v>
      </c>
      <c r="K17" s="575" t="s">
        <v>311</v>
      </c>
      <c r="L17" s="575" t="s">
        <v>191</v>
      </c>
      <c r="M17" s="576" t="s">
        <v>347</v>
      </c>
      <c r="N17" s="626" t="s">
        <v>286</v>
      </c>
      <c r="O17" s="627"/>
      <c r="P17" s="627"/>
      <c r="Q17" s="628"/>
      <c r="R17" s="627"/>
      <c r="S17" s="559"/>
      <c r="T17" s="560"/>
      <c r="U17" s="560"/>
      <c r="V17" s="560"/>
      <c r="W17" s="562"/>
      <c r="Y17" s="474" t="s">
        <v>611</v>
      </c>
      <c r="AA17" s="438" t="s">
        <v>573</v>
      </c>
      <c r="AB17" s="100" t="s">
        <v>574</v>
      </c>
      <c r="AD17" s="100" t="s">
        <v>580</v>
      </c>
      <c r="AE17" s="100"/>
    </row>
    <row r="18" spans="2:31" ht="15" customHeight="1" x14ac:dyDescent="0.4">
      <c r="B18" s="619">
        <v>46158</v>
      </c>
      <c r="C18" s="541">
        <f t="shared" si="2"/>
        <v>46158</v>
      </c>
      <c r="D18" s="721"/>
      <c r="E18" s="713"/>
      <c r="F18" s="713"/>
      <c r="G18" s="713"/>
      <c r="H18" s="715"/>
      <c r="I18" s="721"/>
      <c r="J18" s="713"/>
      <c r="K18" s="713"/>
      <c r="L18" s="713"/>
      <c r="M18" s="715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476" t="s">
        <v>570</v>
      </c>
      <c r="AA18" s="438" t="s">
        <v>573</v>
      </c>
      <c r="AB18" s="100" t="s">
        <v>574</v>
      </c>
      <c r="AC18" s="100" t="s">
        <v>588</v>
      </c>
      <c r="AD18" s="100" t="s">
        <v>581</v>
      </c>
      <c r="AE18" s="100"/>
    </row>
    <row r="19" spans="2:31" ht="23.1" customHeight="1" thickBot="1" x14ac:dyDescent="0.45">
      <c r="B19" s="620">
        <v>46159</v>
      </c>
      <c r="C19" s="554">
        <f t="shared" si="2"/>
        <v>46159</v>
      </c>
      <c r="D19" s="706" t="s">
        <v>360</v>
      </c>
      <c r="E19" s="621" t="s">
        <v>361</v>
      </c>
      <c r="F19" s="621" t="s">
        <v>362</v>
      </c>
      <c r="G19" s="621" t="s">
        <v>363</v>
      </c>
      <c r="H19" s="687" t="s">
        <v>606</v>
      </c>
      <c r="I19" s="571" t="s">
        <v>333</v>
      </c>
      <c r="J19" s="572" t="s">
        <v>334</v>
      </c>
      <c r="K19" s="572" t="s">
        <v>335</v>
      </c>
      <c r="L19" s="572" t="s">
        <v>336</v>
      </c>
      <c r="M19" s="687" t="s">
        <v>606</v>
      </c>
      <c r="N19" s="559"/>
      <c r="O19" s="560"/>
      <c r="P19" s="560"/>
      <c r="Q19" s="560"/>
      <c r="R19" s="561"/>
      <c r="S19" s="626" t="s">
        <v>296</v>
      </c>
      <c r="T19" s="627"/>
      <c r="U19" s="627"/>
      <c r="V19" s="628"/>
      <c r="W19" s="688"/>
      <c r="Y19" s="475" t="s">
        <v>617</v>
      </c>
      <c r="AA19" s="438"/>
      <c r="AB19" s="100" t="s">
        <v>585</v>
      </c>
      <c r="AC19" s="100" t="s">
        <v>589</v>
      </c>
      <c r="AD19" s="100" t="s">
        <v>582</v>
      </c>
    </row>
    <row r="20" spans="2:31" ht="14.25" customHeight="1" x14ac:dyDescent="0.4">
      <c r="B20" s="619">
        <v>46165</v>
      </c>
      <c r="C20" s="541">
        <f t="shared" si="2"/>
        <v>46165</v>
      </c>
      <c r="D20" s="549"/>
      <c r="E20" s="477"/>
      <c r="F20" s="477"/>
      <c r="G20" s="477"/>
      <c r="H20" s="552"/>
      <c r="I20" s="721"/>
      <c r="J20" s="713"/>
      <c r="K20" s="713"/>
      <c r="L20" s="713"/>
      <c r="M20" s="715"/>
      <c r="N20" s="549"/>
      <c r="O20" s="477"/>
      <c r="P20" s="477"/>
      <c r="Q20" s="477"/>
      <c r="R20" s="581"/>
      <c r="S20" s="549"/>
      <c r="T20" s="477"/>
      <c r="U20" s="477"/>
      <c r="V20" s="477"/>
      <c r="W20" s="552"/>
      <c r="Y20" s="475"/>
      <c r="AA20" s="438"/>
      <c r="AD20" s="100" t="s">
        <v>590</v>
      </c>
    </row>
    <row r="21" spans="2:31" ht="23.1" customHeight="1" thickBot="1" x14ac:dyDescent="0.45">
      <c r="B21" s="620">
        <v>46166</v>
      </c>
      <c r="C21" s="554">
        <f t="shared" si="2"/>
        <v>46166</v>
      </c>
      <c r="D21" s="555" t="s">
        <v>462</v>
      </c>
      <c r="E21" s="556" t="s">
        <v>463</v>
      </c>
      <c r="F21" s="557" t="s">
        <v>466</v>
      </c>
      <c r="G21" s="557" t="s">
        <v>467</v>
      </c>
      <c r="H21" s="558" t="s">
        <v>468</v>
      </c>
      <c r="I21" s="574" t="s">
        <v>307</v>
      </c>
      <c r="J21" s="578" t="s">
        <v>308</v>
      </c>
      <c r="K21" s="578" t="s">
        <v>397</v>
      </c>
      <c r="L21" s="578" t="s">
        <v>398</v>
      </c>
      <c r="M21" s="601" t="s">
        <v>606</v>
      </c>
      <c r="N21" s="559"/>
      <c r="O21" s="560"/>
      <c r="P21" s="560"/>
      <c r="Q21" s="560"/>
      <c r="R21" s="561"/>
      <c r="S21" s="559"/>
      <c r="T21" s="560"/>
      <c r="U21" s="560"/>
      <c r="V21" s="560"/>
      <c r="W21" s="562"/>
      <c r="Y21" s="475" t="s">
        <v>617</v>
      </c>
      <c r="AB21" s="100" t="s">
        <v>585</v>
      </c>
      <c r="AD21" s="100" t="s">
        <v>591</v>
      </c>
    </row>
    <row r="22" spans="2:31" ht="12.75" customHeight="1" x14ac:dyDescent="0.4">
      <c r="B22" s="619">
        <v>46172</v>
      </c>
      <c r="C22" s="541">
        <f t="shared" si="2"/>
        <v>46172</v>
      </c>
      <c r="D22" s="786" t="s">
        <v>301</v>
      </c>
      <c r="E22" s="787"/>
      <c r="F22" s="787"/>
      <c r="G22" s="787"/>
      <c r="H22" s="782"/>
      <c r="I22" s="718"/>
      <c r="J22" s="719"/>
      <c r="K22" s="719"/>
      <c r="L22" s="719"/>
      <c r="M22" s="720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4" t="s">
        <v>612</v>
      </c>
      <c r="AA22" s="438" t="s">
        <v>584</v>
      </c>
      <c r="AD22" s="100" t="s">
        <v>592</v>
      </c>
    </row>
    <row r="23" spans="2:31" ht="23.1" customHeight="1" thickBot="1" x14ac:dyDescent="0.45">
      <c r="B23" s="620">
        <v>46173</v>
      </c>
      <c r="C23" s="554">
        <f t="shared" si="2"/>
        <v>46173</v>
      </c>
      <c r="D23" s="555" t="s">
        <v>472</v>
      </c>
      <c r="E23" s="707" t="s">
        <v>464</v>
      </c>
      <c r="F23" s="707" t="s">
        <v>456</v>
      </c>
      <c r="G23" s="707" t="s">
        <v>457</v>
      </c>
      <c r="H23" s="517" t="s">
        <v>606</v>
      </c>
      <c r="I23" s="587" t="s">
        <v>301</v>
      </c>
      <c r="J23" s="588"/>
      <c r="K23" s="588"/>
      <c r="L23" s="588"/>
      <c r="M23" s="589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597</v>
      </c>
      <c r="AA23" s="438"/>
    </row>
    <row r="24" spans="2:31" ht="14.25" customHeight="1" x14ac:dyDescent="0.4">
      <c r="B24" s="595">
        <v>46179</v>
      </c>
      <c r="C24" s="541">
        <f t="shared" si="2"/>
        <v>46179</v>
      </c>
      <c r="D24" s="596" t="s">
        <v>319</v>
      </c>
      <c r="E24" s="597" t="s">
        <v>320</v>
      </c>
      <c r="F24" s="597" t="s">
        <v>321</v>
      </c>
      <c r="G24" s="781" t="s">
        <v>620</v>
      </c>
      <c r="H24" s="782"/>
      <c r="I24" s="598" t="s">
        <v>301</v>
      </c>
      <c r="J24" s="546"/>
      <c r="K24" s="546"/>
      <c r="L24" s="546"/>
      <c r="M24" s="548"/>
      <c r="N24" s="549"/>
      <c r="O24" s="477"/>
      <c r="P24" s="477"/>
      <c r="Q24" s="477"/>
      <c r="R24" s="581"/>
      <c r="S24" s="549"/>
      <c r="T24" s="477"/>
      <c r="U24" s="477"/>
      <c r="V24" s="477"/>
      <c r="W24" s="552"/>
      <c r="Y24" s="474" t="s">
        <v>601</v>
      </c>
      <c r="AA24" s="438"/>
    </row>
    <row r="25" spans="2:31" ht="23.1" customHeight="1" thickBot="1" x14ac:dyDescent="0.45">
      <c r="B25" s="599">
        <v>46180</v>
      </c>
      <c r="C25" s="554">
        <f t="shared" si="2"/>
        <v>46180</v>
      </c>
      <c r="D25" s="555" t="s">
        <v>302</v>
      </c>
      <c r="E25" s="707" t="s">
        <v>411</v>
      </c>
      <c r="F25" s="622" t="s">
        <v>303</v>
      </c>
      <c r="G25" s="516" t="s">
        <v>587</v>
      </c>
      <c r="H25" s="517" t="s">
        <v>606</v>
      </c>
      <c r="I25" s="582" t="s">
        <v>301</v>
      </c>
      <c r="J25" s="600"/>
      <c r="K25" s="600"/>
      <c r="L25" s="600"/>
      <c r="M25" s="601"/>
      <c r="N25" s="559"/>
      <c r="O25" s="560"/>
      <c r="P25" s="560"/>
      <c r="Q25" s="560"/>
      <c r="R25" s="561"/>
      <c r="S25" s="559"/>
      <c r="T25" s="560"/>
      <c r="U25" s="560"/>
      <c r="V25" s="560"/>
      <c r="W25" s="562"/>
      <c r="Y25" s="475" t="s">
        <v>622</v>
      </c>
      <c r="AA25" s="438"/>
    </row>
    <row r="26" spans="2:31" ht="12.75" customHeight="1" x14ac:dyDescent="0.4">
      <c r="B26" s="594">
        <v>46186</v>
      </c>
      <c r="C26" s="471">
        <f t="shared" si="2"/>
        <v>46186</v>
      </c>
      <c r="D26" s="608" t="s">
        <v>322</v>
      </c>
      <c r="E26" s="609" t="s">
        <v>323</v>
      </c>
      <c r="F26" s="609" t="s">
        <v>324</v>
      </c>
      <c r="G26" s="781" t="s">
        <v>620</v>
      </c>
      <c r="H26" s="782"/>
      <c r="I26" s="579" t="s">
        <v>301</v>
      </c>
      <c r="J26" s="539"/>
      <c r="K26" s="539"/>
      <c r="L26" s="539"/>
      <c r="M26" s="580"/>
      <c r="N26" s="227"/>
      <c r="O26" s="226"/>
      <c r="P26" s="226"/>
      <c r="Q26" s="226"/>
      <c r="R26" s="228"/>
      <c r="S26" s="227"/>
      <c r="T26" s="226"/>
      <c r="U26" s="226"/>
      <c r="V26" s="226"/>
      <c r="W26" s="235"/>
      <c r="Y26" s="474" t="s">
        <v>618</v>
      </c>
      <c r="AA26" s="438"/>
    </row>
    <row r="27" spans="2:31" ht="23.1" customHeight="1" thickBot="1" x14ac:dyDescent="0.45">
      <c r="B27" s="585">
        <v>46187</v>
      </c>
      <c r="C27" s="586">
        <f t="shared" si="1"/>
        <v>46187</v>
      </c>
      <c r="D27" s="603" t="s">
        <v>304</v>
      </c>
      <c r="E27" s="604" t="s">
        <v>173</v>
      </c>
      <c r="F27" s="605" t="s">
        <v>305</v>
      </c>
      <c r="G27" s="606" t="s">
        <v>306</v>
      </c>
      <c r="H27" s="607"/>
      <c r="I27" s="587" t="s">
        <v>301</v>
      </c>
      <c r="J27" s="588"/>
      <c r="K27" s="588"/>
      <c r="L27" s="588"/>
      <c r="M27" s="589"/>
      <c r="N27" s="590"/>
      <c r="O27" s="591"/>
      <c r="P27" s="591"/>
      <c r="Q27" s="591"/>
      <c r="R27" s="592"/>
      <c r="S27" s="590"/>
      <c r="T27" s="591"/>
      <c r="U27" s="591"/>
      <c r="V27" s="591"/>
      <c r="W27" s="593"/>
      <c r="Y27" s="475" t="s">
        <v>603</v>
      </c>
      <c r="AA27" s="438"/>
    </row>
    <row r="28" spans="2:31" ht="12.75" customHeight="1" x14ac:dyDescent="0.4">
      <c r="B28" s="595">
        <v>46193</v>
      </c>
      <c r="C28" s="541">
        <f t="shared" si="1"/>
        <v>46193</v>
      </c>
      <c r="D28" s="596" t="s">
        <v>364</v>
      </c>
      <c r="E28" s="597" t="s">
        <v>325</v>
      </c>
      <c r="F28" s="597" t="s">
        <v>365</v>
      </c>
      <c r="G28" s="546"/>
      <c r="H28" s="548"/>
      <c r="I28" s="598" t="s">
        <v>301</v>
      </c>
      <c r="J28" s="546"/>
      <c r="K28" s="546"/>
      <c r="L28" s="546"/>
      <c r="M28" s="548"/>
      <c r="N28" s="549"/>
      <c r="O28" s="477"/>
      <c r="P28" s="477"/>
      <c r="Q28" s="477"/>
      <c r="R28" s="581"/>
      <c r="S28" s="549"/>
      <c r="T28" s="477"/>
      <c r="U28" s="477"/>
      <c r="V28" s="477"/>
      <c r="W28" s="552"/>
      <c r="Y28" s="474" t="s">
        <v>604</v>
      </c>
      <c r="AA28" s="438"/>
    </row>
    <row r="29" spans="2:31" ht="23.1" customHeight="1" thickBot="1" x14ac:dyDescent="0.45">
      <c r="B29" s="599">
        <v>46194</v>
      </c>
      <c r="C29" s="554">
        <f t="shared" si="1"/>
        <v>46194</v>
      </c>
      <c r="D29" s="582" t="s">
        <v>301</v>
      </c>
      <c r="E29" s="600"/>
      <c r="F29" s="600"/>
      <c r="G29" s="600"/>
      <c r="H29" s="601"/>
      <c r="I29" s="582" t="s">
        <v>301</v>
      </c>
      <c r="J29" s="600"/>
      <c r="K29" s="600"/>
      <c r="L29" s="600"/>
      <c r="M29" s="601"/>
      <c r="N29" s="559"/>
      <c r="O29" s="560"/>
      <c r="P29" s="560"/>
      <c r="Q29" s="560"/>
      <c r="R29" s="561"/>
      <c r="S29" s="559"/>
      <c r="T29" s="560"/>
      <c r="U29" s="560"/>
      <c r="V29" s="560"/>
      <c r="W29" s="562"/>
      <c r="Y29" s="474" t="s">
        <v>490</v>
      </c>
      <c r="AA29" s="438"/>
    </row>
    <row r="30" spans="2:31" ht="13.5" customHeight="1" x14ac:dyDescent="0.4">
      <c r="B30" s="594">
        <v>46200</v>
      </c>
      <c r="C30" s="471">
        <f t="shared" si="1"/>
        <v>46200</v>
      </c>
      <c r="D30" s="579" t="s">
        <v>301</v>
      </c>
      <c r="E30" s="539"/>
      <c r="F30" s="539"/>
      <c r="G30" s="539"/>
      <c r="H30" s="580"/>
      <c r="I30" s="579" t="s">
        <v>301</v>
      </c>
      <c r="J30" s="539"/>
      <c r="K30" s="539"/>
      <c r="L30" s="539"/>
      <c r="M30" s="580"/>
      <c r="N30" s="227"/>
      <c r="O30" s="226"/>
      <c r="P30" s="226"/>
      <c r="Q30" s="226"/>
      <c r="R30" s="228"/>
      <c r="S30" s="227"/>
      <c r="T30" s="226"/>
      <c r="U30" s="226"/>
      <c r="V30" s="226"/>
      <c r="W30" s="235"/>
      <c r="Y30" s="474" t="s">
        <v>491</v>
      </c>
      <c r="AA30" s="438"/>
    </row>
    <row r="31" spans="2:31" ht="22.5" customHeight="1" x14ac:dyDescent="0.4">
      <c r="B31" s="473">
        <v>46201</v>
      </c>
      <c r="C31" s="472">
        <f t="shared" si="1"/>
        <v>46201</v>
      </c>
      <c r="D31" s="293" t="s">
        <v>301</v>
      </c>
      <c r="E31" s="294"/>
      <c r="F31" s="294"/>
      <c r="G31" s="294"/>
      <c r="H31" s="295"/>
      <c r="I31" s="293" t="s">
        <v>301</v>
      </c>
      <c r="J31" s="294"/>
      <c r="K31" s="294"/>
      <c r="L31" s="294"/>
      <c r="M31" s="295"/>
      <c r="N31" s="236"/>
      <c r="O31" s="237"/>
      <c r="P31" s="237"/>
      <c r="Q31" s="237"/>
      <c r="R31" s="238"/>
      <c r="S31" s="236"/>
      <c r="T31" s="237"/>
      <c r="U31" s="237"/>
      <c r="V31" s="237"/>
      <c r="W31" s="239"/>
      <c r="Y31" s="475" t="s">
        <v>619</v>
      </c>
      <c r="AA31" s="438"/>
    </row>
    <row r="32" spans="2:31" ht="13.5" hidden="1" customHeight="1" outlineLevel="1" x14ac:dyDescent="0.4">
      <c r="B32" s="594">
        <v>46207</v>
      </c>
      <c r="C32" s="471">
        <f t="shared" ref="C32" si="3">IF(B32&lt;&gt;0,B32,"")</f>
        <v>46207</v>
      </c>
      <c r="D32" s="227"/>
      <c r="E32" s="226"/>
      <c r="F32" s="226"/>
      <c r="G32" s="226"/>
      <c r="H32" s="228"/>
      <c r="I32" s="227"/>
      <c r="J32" s="226"/>
      <c r="K32" s="226"/>
      <c r="L32" s="226"/>
      <c r="M32" s="235"/>
      <c r="N32" s="227"/>
      <c r="O32" s="226"/>
      <c r="P32" s="226"/>
      <c r="Q32" s="226"/>
      <c r="R32" s="228"/>
      <c r="S32" s="227"/>
      <c r="T32" s="226"/>
      <c r="U32" s="226"/>
      <c r="V32" s="226"/>
      <c r="W32" s="235"/>
      <c r="Y32" s="474" t="s">
        <v>608</v>
      </c>
      <c r="AA32" s="438"/>
    </row>
    <row r="33" spans="2:41" ht="22.5" hidden="1" customHeight="1" outlineLevel="1" x14ac:dyDescent="0.4">
      <c r="B33" s="473">
        <v>46208</v>
      </c>
      <c r="C33" s="472">
        <f t="shared" si="1"/>
        <v>46208</v>
      </c>
      <c r="D33" s="293" t="s">
        <v>301</v>
      </c>
      <c r="E33" s="294"/>
      <c r="F33" s="294"/>
      <c r="G33" s="294"/>
      <c r="H33" s="295"/>
      <c r="I33" s="293" t="s">
        <v>301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4" t="s">
        <v>493</v>
      </c>
      <c r="AA33" s="438"/>
    </row>
    <row r="34" spans="2:41" ht="13.5" hidden="1" customHeight="1" outlineLevel="1" x14ac:dyDescent="0.4">
      <c r="B34" s="594">
        <v>46214</v>
      </c>
      <c r="C34" s="471">
        <f t="shared" si="1"/>
        <v>46214</v>
      </c>
      <c r="D34" s="227"/>
      <c r="E34" s="226"/>
      <c r="F34" s="226"/>
      <c r="G34" s="226"/>
      <c r="H34" s="228"/>
      <c r="I34" s="227"/>
      <c r="J34" s="226"/>
      <c r="K34" s="226"/>
      <c r="L34" s="226"/>
      <c r="M34" s="235"/>
      <c r="N34" s="227"/>
      <c r="O34" s="226"/>
      <c r="P34" s="226"/>
      <c r="Q34" s="226"/>
      <c r="R34" s="228"/>
      <c r="S34" s="227"/>
      <c r="T34" s="226"/>
      <c r="U34" s="226"/>
      <c r="V34" s="226"/>
      <c r="W34" s="235"/>
      <c r="Y34" s="474" t="s">
        <v>609</v>
      </c>
      <c r="AA34" s="438"/>
    </row>
    <row r="35" spans="2:41" ht="22.5" hidden="1" customHeight="1" outlineLevel="1" x14ac:dyDescent="0.4">
      <c r="B35" s="473">
        <v>46215</v>
      </c>
      <c r="C35" s="472">
        <f t="shared" ref="C35:C38" si="4">IF(B35&lt;&gt;0,B35,"")</f>
        <v>46215</v>
      </c>
      <c r="D35" s="293" t="s">
        <v>301</v>
      </c>
      <c r="E35" s="294"/>
      <c r="F35" s="294"/>
      <c r="G35" s="294"/>
      <c r="H35" s="295"/>
      <c r="I35" s="293" t="s">
        <v>301</v>
      </c>
      <c r="J35" s="294"/>
      <c r="K35" s="294"/>
      <c r="L35" s="294"/>
      <c r="M35" s="295"/>
      <c r="N35" s="236"/>
      <c r="O35" s="237"/>
      <c r="P35" s="237"/>
      <c r="Q35" s="237"/>
      <c r="R35" s="238"/>
      <c r="S35" s="236"/>
      <c r="T35" s="237"/>
      <c r="U35" s="237"/>
      <c r="V35" s="237"/>
      <c r="W35" s="239"/>
      <c r="Y35" s="474" t="s">
        <v>610</v>
      </c>
      <c r="AA35" s="438"/>
    </row>
    <row r="36" spans="2:41" ht="13.5" hidden="1" customHeight="1" outlineLevel="1" x14ac:dyDescent="0.4">
      <c r="B36" s="594">
        <v>46214</v>
      </c>
      <c r="C36" s="471">
        <f t="shared" si="4"/>
        <v>46214</v>
      </c>
      <c r="D36" s="227"/>
      <c r="E36" s="226"/>
      <c r="F36" s="226"/>
      <c r="G36" s="226"/>
      <c r="H36" s="228"/>
      <c r="I36" s="227"/>
      <c r="J36" s="226"/>
      <c r="K36" s="226"/>
      <c r="L36" s="226"/>
      <c r="M36" s="235"/>
      <c r="N36" s="227"/>
      <c r="O36" s="226"/>
      <c r="P36" s="226"/>
      <c r="Q36" s="226"/>
      <c r="R36" s="228"/>
      <c r="S36" s="227"/>
      <c r="T36" s="226"/>
      <c r="U36" s="226"/>
      <c r="V36" s="226"/>
      <c r="W36" s="235"/>
      <c r="Y36" s="474" t="s">
        <v>609</v>
      </c>
      <c r="AA36" s="438"/>
    </row>
    <row r="37" spans="2:41" ht="22.5" hidden="1" customHeight="1" outlineLevel="1" x14ac:dyDescent="0.4">
      <c r="B37" s="473">
        <v>46222</v>
      </c>
      <c r="C37" s="472">
        <f t="shared" si="4"/>
        <v>46222</v>
      </c>
      <c r="D37" s="293" t="s">
        <v>301</v>
      </c>
      <c r="E37" s="294"/>
      <c r="F37" s="294"/>
      <c r="G37" s="294"/>
      <c r="H37" s="295"/>
      <c r="I37" s="293" t="s">
        <v>301</v>
      </c>
      <c r="J37" s="294"/>
      <c r="K37" s="294"/>
      <c r="L37" s="294"/>
      <c r="M37" s="295"/>
      <c r="N37" s="236"/>
      <c r="O37" s="237"/>
      <c r="P37" s="237"/>
      <c r="Q37" s="237"/>
      <c r="R37" s="238"/>
      <c r="S37" s="236"/>
      <c r="T37" s="237"/>
      <c r="U37" s="237"/>
      <c r="V37" s="237"/>
      <c r="W37" s="239"/>
      <c r="Y37" s="474" t="s">
        <v>607</v>
      </c>
      <c r="AA37" s="438"/>
    </row>
    <row r="38" spans="2:41" ht="16.5" collapsed="1" thickBot="1" x14ac:dyDescent="0.45">
      <c r="B38" s="513"/>
      <c r="C38" s="514" t="str">
        <f t="shared" si="4"/>
        <v/>
      </c>
      <c r="D38" s="515"/>
      <c r="E38" s="516"/>
      <c r="F38" s="516"/>
      <c r="G38" s="516"/>
      <c r="H38" s="517"/>
      <c r="I38" s="515"/>
      <c r="J38" s="516"/>
      <c r="K38" s="516"/>
      <c r="L38" s="516"/>
      <c r="M38" s="518"/>
      <c r="N38" s="515"/>
      <c r="O38" s="516"/>
      <c r="P38" s="516"/>
      <c r="Q38" s="516"/>
      <c r="R38" s="518"/>
      <c r="S38" s="515"/>
      <c r="T38" s="516"/>
      <c r="U38" s="516"/>
      <c r="V38" s="516"/>
      <c r="W38" s="517"/>
      <c r="Y38" s="519"/>
      <c r="AA38" s="438"/>
    </row>
    <row r="39" spans="2:41" ht="9.75" customHeight="1" x14ac:dyDescent="0.4">
      <c r="B39" s="504"/>
      <c r="C39" s="505" t="str">
        <f t="shared" si="1"/>
        <v/>
      </c>
      <c r="D39" s="506"/>
      <c r="E39" s="506"/>
      <c r="F39" s="506"/>
      <c r="G39" s="506"/>
      <c r="H39" s="506"/>
      <c r="I39" s="506"/>
      <c r="J39" s="506"/>
      <c r="K39" s="506"/>
      <c r="L39" s="506"/>
      <c r="M39" s="506"/>
      <c r="N39" s="506"/>
      <c r="O39" s="506"/>
      <c r="P39" s="506"/>
      <c r="Q39" s="506"/>
      <c r="R39" s="506"/>
      <c r="S39" s="506"/>
      <c r="T39" s="506"/>
      <c r="U39" s="506"/>
      <c r="V39" s="506"/>
      <c r="W39" s="506"/>
      <c r="X39" s="506"/>
      <c r="Y39" s="507"/>
      <c r="Z39" s="508"/>
      <c r="AA39" s="438"/>
    </row>
    <row r="40" spans="2:41" s="105" customFormat="1" ht="13.5" customHeight="1" x14ac:dyDescent="0.4">
      <c r="B40" s="509" t="s">
        <v>410</v>
      </c>
      <c r="C40" s="509" t="s">
        <v>410</v>
      </c>
      <c r="D40" s="509" t="s">
        <v>410</v>
      </c>
      <c r="E40" s="509" t="s">
        <v>410</v>
      </c>
      <c r="F40" s="509" t="s">
        <v>410</v>
      </c>
      <c r="G40" s="509" t="s">
        <v>410</v>
      </c>
      <c r="H40" s="509" t="s">
        <v>410</v>
      </c>
      <c r="I40" s="509" t="s">
        <v>410</v>
      </c>
      <c r="J40" s="509" t="s">
        <v>410</v>
      </c>
      <c r="K40" s="509" t="s">
        <v>410</v>
      </c>
      <c r="L40" s="509" t="s">
        <v>410</v>
      </c>
      <c r="M40" s="509" t="s">
        <v>410</v>
      </c>
      <c r="N40" s="509" t="s">
        <v>410</v>
      </c>
      <c r="O40" s="509" t="s">
        <v>410</v>
      </c>
      <c r="P40" s="509" t="s">
        <v>410</v>
      </c>
      <c r="Q40" s="509" t="s">
        <v>410</v>
      </c>
      <c r="R40" s="509" t="s">
        <v>410</v>
      </c>
      <c r="S40" s="509" t="s">
        <v>410</v>
      </c>
      <c r="T40" s="509" t="s">
        <v>410</v>
      </c>
      <c r="U40" s="509" t="s">
        <v>410</v>
      </c>
      <c r="V40" s="509" t="s">
        <v>410</v>
      </c>
      <c r="W40" s="509" t="s">
        <v>410</v>
      </c>
      <c r="X40" s="510"/>
      <c r="Y40" s="511" t="s">
        <v>410</v>
      </c>
      <c r="Z40" s="512"/>
      <c r="AA40" s="512"/>
      <c r="AB40" s="419"/>
      <c r="AC40" s="419"/>
      <c r="AD40" s="419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</row>
  </sheetData>
  <mergeCells count="6">
    <mergeCell ref="G24:H24"/>
    <mergeCell ref="G26:H26"/>
    <mergeCell ref="Y5:Y6"/>
    <mergeCell ref="I10:K10"/>
    <mergeCell ref="I12:K12"/>
    <mergeCell ref="D22:H22"/>
  </mergeCells>
  <phoneticPr fontId="31"/>
  <conditionalFormatting sqref="C7:C39">
    <cfRule type="expression" dxfId="16" priority="1">
      <formula>WEEKDAY($B7,1)=1</formula>
    </cfRule>
    <cfRule type="expression" dxfId="15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6" fitToHeight="0" orientation="landscape" r:id="rId1"/>
  <drawing r:id="rId2"/>
  <webPublishItems count="5">
    <webPublishItem id="31609" divId="taikai_main.html_31609" sourceType="sheet" destinationFile="C:\Users\mbuser933\OneDrive - Allied Telesis\Q_take_out\priv\oyaji\町ソ連\26春大会\総会資料\mst260310\taikai_main.htm"/>
    <webPublishItem id="17181" divId="taikai_main.html_17181" sourceType="printArea" destinationFile="C:\Users\mbuser933\OneDrive - Allied Telesis\Q_take_out\priv\oyaji\町ソ連\26春大会\総会資料\taikai_main.html"/>
    <webPublishItem id="26639" divId="taikai_main.html_26639" sourceType="printArea" destinationFile="C:\Users\mbuser933\OneDrive - Allied Telesis\Q_take_out\priv\oyaji\町ソ連\26春大会\総会資料\mst260310\taikai_main.files\sheet001.html"/>
    <webPublishItem id="21068" divId="taikai_main.html_21068" sourceType="printArea" destinationFile="C:\Users\mbuser933\OneDrive - Allied Telesis\Q_take_out\priv\oyaji\町ソ連\26春大会\総会資料\mst260310\taikai_main.files\sheet001.html"/>
    <webPublishItem id="6644" divId="taikai_main.html_6644" sourceType="printArea" destinationFile="C:\Users\mbuser933\OneDrive - Allied Telesis\Q_take_out\priv\oyaji\町ソ連\26春大会\総会資料\mst260310\taikai_main.html"/>
  </webPublishItem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FFFCE-9D94-453A-845B-6A4E069C50A7}">
  <sheetPr>
    <tabColor rgb="FFFFC000"/>
    <pageSetUpPr fitToPage="1"/>
  </sheetPr>
  <dimension ref="A1:AO42"/>
  <sheetViews>
    <sheetView showGridLines="0" zoomScale="115" zoomScaleNormal="115" zoomScaleSheetLayoutView="100" workbookViewId="0">
      <pane xSplit="3" ySplit="6" topLeftCell="D7" activePane="bottomRight" state="frozen"/>
      <selection sqref="A1:XFD1048576"/>
      <selection pane="topRight" sqref="A1:XFD1048576"/>
      <selection pane="bottomLeft" sqref="A1:XFD1048576"/>
      <selection pane="bottomRight" activeCell="N9" sqref="N9"/>
    </sheetView>
  </sheetViews>
  <sheetFormatPr defaultColWidth="8.625" defaultRowHeight="15.75" outlineLevelRow="1" x14ac:dyDescent="0.4"/>
  <cols>
    <col min="1" max="1" width="2.625" style="1" customWidth="1"/>
    <col min="2" max="2" width="7.625" style="220" bestFit="1" customWidth="1"/>
    <col min="3" max="3" width="3.75" style="221" customWidth="1"/>
    <col min="4" max="23" width="6.125" style="2" customWidth="1"/>
    <col min="24" max="24" width="2" style="2" customWidth="1"/>
    <col min="25" max="25" width="19.25" style="468" customWidth="1"/>
    <col min="26" max="26" width="2.625" style="100" customWidth="1"/>
    <col min="27" max="27" width="4.875" style="100" bestFit="1" customWidth="1"/>
    <col min="28" max="28" width="5.625" style="100" customWidth="1"/>
    <col min="29" max="29" width="14.25" style="100" bestFit="1" customWidth="1"/>
    <col min="30" max="30" width="13.25" style="100" bestFit="1" customWidth="1"/>
    <col min="31" max="31" width="12.625" style="2" customWidth="1"/>
    <col min="32" max="32" width="5.625" style="2" customWidth="1"/>
    <col min="33" max="33" width="8.25" style="2" bestFit="1" customWidth="1"/>
    <col min="34" max="34" width="5.625" style="2" customWidth="1"/>
    <col min="35" max="35" width="8.25" style="2" bestFit="1" customWidth="1"/>
    <col min="36" max="41" width="5.625" style="2" customWidth="1"/>
    <col min="42" max="16384" width="8.625" style="1"/>
  </cols>
  <sheetData>
    <row r="1" spans="1:41" ht="7.9" customHeight="1" x14ac:dyDescent="0.4"/>
    <row r="2" spans="1:41" ht="30" x14ac:dyDescent="0.4">
      <c r="A2" s="750" t="s">
        <v>309</v>
      </c>
      <c r="B2" s="751"/>
      <c r="C2" s="752"/>
      <c r="D2" s="753"/>
      <c r="E2" s="753"/>
      <c r="F2" s="753"/>
      <c r="G2" s="753"/>
      <c r="H2" s="753"/>
      <c r="I2" s="753"/>
      <c r="J2" s="753"/>
      <c r="K2" s="753"/>
      <c r="L2" s="798" t="s">
        <v>652</v>
      </c>
      <c r="M2" s="798"/>
      <c r="N2" s="798"/>
      <c r="O2" s="798"/>
      <c r="P2" s="799" t="s">
        <v>651</v>
      </c>
      <c r="Q2" s="799"/>
      <c r="R2" s="799"/>
      <c r="S2" s="799"/>
      <c r="T2" s="799"/>
      <c r="U2" s="799"/>
      <c r="V2" s="799"/>
      <c r="W2" s="799"/>
      <c r="Y2" s="723"/>
      <c r="AA2" s="438"/>
      <c r="AC2" s="100" t="s">
        <v>576</v>
      </c>
      <c r="AD2" s="100" t="s">
        <v>577</v>
      </c>
      <c r="AE2" s="2" t="s">
        <v>578</v>
      </c>
    </row>
    <row r="3" spans="1:41" s="23" customFormat="1" ht="27" hidden="1" customHeight="1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thickBot="1" x14ac:dyDescent="0.45">
      <c r="B4" s="222"/>
      <c r="C4" s="223"/>
      <c r="D4" s="100" t="s">
        <v>287</v>
      </c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288" t="s">
        <v>249</v>
      </c>
      <c r="T6" s="289"/>
      <c r="U6" s="289"/>
      <c r="V6" s="290"/>
      <c r="W6" s="291"/>
      <c r="Y6" s="777"/>
      <c r="AA6" s="438"/>
    </row>
    <row r="7" spans="1:41" ht="16.149999999999999" customHeight="1" thickBot="1" x14ac:dyDescent="0.45">
      <c r="B7" s="520">
        <v>46117</v>
      </c>
      <c r="C7" s="521">
        <f>IF(B7&lt;&gt;0,B7,"")</f>
        <v>46117</v>
      </c>
      <c r="D7" s="522"/>
      <c r="E7" s="523"/>
      <c r="F7" s="674"/>
      <c r="G7" s="700" t="s">
        <v>297</v>
      </c>
      <c r="H7" s="698" t="s">
        <v>352</v>
      </c>
      <c r="I7" s="527"/>
      <c r="J7" s="528"/>
      <c r="K7" s="528"/>
      <c r="L7" s="528"/>
      <c r="M7" s="529"/>
      <c r="N7" s="629" t="s">
        <v>593</v>
      </c>
      <c r="O7" s="630"/>
      <c r="P7" s="800" t="s">
        <v>624</v>
      </c>
      <c r="Q7" s="801"/>
      <c r="R7" s="802"/>
      <c r="S7" s="527"/>
      <c r="T7" s="528"/>
      <c r="U7" s="528"/>
      <c r="V7" s="528"/>
      <c r="W7" s="535"/>
      <c r="Y7" s="476"/>
      <c r="AD7" s="2"/>
    </row>
    <row r="8" spans="1:41" ht="12.75" customHeight="1" x14ac:dyDescent="0.4">
      <c r="B8" s="540">
        <v>46123</v>
      </c>
      <c r="C8" s="541">
        <f t="shared" ref="C8:C41" si="0">IF(B8&lt;&gt;0,B8,"")</f>
        <v>46123</v>
      </c>
      <c r="D8" s="709"/>
      <c r="E8" s="710"/>
      <c r="F8" s="710"/>
      <c r="G8" s="710"/>
      <c r="H8" s="711"/>
      <c r="I8" s="712"/>
      <c r="J8" s="713"/>
      <c r="K8" s="714"/>
      <c r="L8" s="713"/>
      <c r="M8" s="715"/>
      <c r="N8" s="549"/>
      <c r="O8" s="477"/>
      <c r="P8" s="754">
        <v>0.5</v>
      </c>
      <c r="Q8" s="754">
        <v>0.5625</v>
      </c>
      <c r="R8" s="755">
        <v>0.625</v>
      </c>
      <c r="S8" s="549"/>
      <c r="T8" s="477"/>
      <c r="U8" s="477"/>
      <c r="V8" s="477"/>
      <c r="W8" s="552"/>
      <c r="Y8" s="474" t="s">
        <v>598</v>
      </c>
      <c r="AD8" s="2"/>
    </row>
    <row r="9" spans="1:41" ht="23.1" customHeight="1" thickBot="1" x14ac:dyDescent="0.45">
      <c r="B9" s="553">
        <v>46124</v>
      </c>
      <c r="C9" s="554">
        <f t="shared" si="0"/>
        <v>46124</v>
      </c>
      <c r="D9" s="583" t="s">
        <v>193</v>
      </c>
      <c r="E9" s="575" t="s">
        <v>310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D9" s="2"/>
    </row>
    <row r="10" spans="1:41" ht="13.15" customHeight="1" thickBot="1" x14ac:dyDescent="0.45">
      <c r="B10" s="540"/>
      <c r="C10" s="541" t="str">
        <f t="shared" si="0"/>
        <v/>
      </c>
      <c r="D10" s="709"/>
      <c r="E10" s="710"/>
      <c r="F10" s="710"/>
      <c r="G10" s="710"/>
      <c r="H10" s="711"/>
      <c r="I10" s="712"/>
      <c r="J10" s="713"/>
      <c r="K10" s="714"/>
      <c r="L10" s="713"/>
      <c r="M10" s="715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599</v>
      </c>
      <c r="AD10" s="2"/>
    </row>
    <row r="11" spans="1:41" ht="23.1" customHeight="1" thickBot="1" x14ac:dyDescent="0.45">
      <c r="B11" s="553">
        <v>46131</v>
      </c>
      <c r="C11" s="554">
        <f t="shared" si="0"/>
        <v>46131</v>
      </c>
      <c r="D11" s="571" t="s">
        <v>329</v>
      </c>
      <c r="E11" s="572" t="s">
        <v>330</v>
      </c>
      <c r="F11" s="572" t="s">
        <v>331</v>
      </c>
      <c r="G11" s="572" t="s">
        <v>332</v>
      </c>
      <c r="H11" s="741" t="s">
        <v>460</v>
      </c>
      <c r="I11" s="559"/>
      <c r="J11" s="560"/>
      <c r="K11" s="560"/>
      <c r="L11" s="560"/>
      <c r="M11" s="561"/>
      <c r="N11" s="574" t="s">
        <v>312</v>
      </c>
      <c r="O11" s="575" t="s">
        <v>631</v>
      </c>
      <c r="P11" s="575" t="s">
        <v>630</v>
      </c>
      <c r="Q11" s="743" t="s">
        <v>634</v>
      </c>
      <c r="R11" s="576" t="s">
        <v>327</v>
      </c>
      <c r="S11" s="577" t="s">
        <v>158</v>
      </c>
      <c r="T11" s="578" t="s">
        <v>155</v>
      </c>
      <c r="U11" s="742" t="s">
        <v>635</v>
      </c>
      <c r="V11" s="643" t="s">
        <v>314</v>
      </c>
      <c r="W11" s="744" t="s">
        <v>643</v>
      </c>
      <c r="Y11" s="476" t="s">
        <v>636</v>
      </c>
      <c r="AA11" s="100" t="s">
        <v>575</v>
      </c>
      <c r="AD11" s="2" t="s">
        <v>632</v>
      </c>
    </row>
    <row r="12" spans="1:41" ht="14.25" customHeight="1" x14ac:dyDescent="0.4">
      <c r="B12" s="540"/>
      <c r="C12" s="541"/>
      <c r="D12" s="709"/>
      <c r="E12" s="710"/>
      <c r="F12" s="710"/>
      <c r="G12" s="710"/>
      <c r="H12" s="711"/>
      <c r="I12" s="712"/>
      <c r="J12" s="713"/>
      <c r="K12" s="714"/>
      <c r="L12" s="713"/>
      <c r="M12" s="715"/>
      <c r="N12" s="549"/>
      <c r="O12" s="477"/>
      <c r="P12" s="477"/>
      <c r="Q12" s="477"/>
      <c r="R12" s="581"/>
      <c r="S12" s="735"/>
      <c r="T12" s="524"/>
      <c r="U12" s="524"/>
      <c r="V12" s="524"/>
      <c r="W12" s="736"/>
      <c r="Y12" s="474" t="s">
        <v>479</v>
      </c>
      <c r="AD12" s="2" t="s">
        <v>633</v>
      </c>
    </row>
    <row r="13" spans="1:41" ht="23.1" customHeight="1" thickBot="1" x14ac:dyDescent="0.45">
      <c r="B13" s="553">
        <v>46138</v>
      </c>
      <c r="C13" s="554">
        <f t="shared" si="0"/>
        <v>46138</v>
      </c>
      <c r="D13" s="571" t="s">
        <v>339</v>
      </c>
      <c r="E13" s="741" t="s">
        <v>161</v>
      </c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640</v>
      </c>
      <c r="O13" s="575" t="s">
        <v>639</v>
      </c>
      <c r="P13" s="738" t="s">
        <v>638</v>
      </c>
      <c r="Q13" s="575" t="s">
        <v>326</v>
      </c>
      <c r="R13" s="734" t="s">
        <v>315</v>
      </c>
      <c r="S13" s="725" t="s">
        <v>637</v>
      </c>
      <c r="T13" s="578" t="s">
        <v>316</v>
      </c>
      <c r="U13" s="578" t="s">
        <v>641</v>
      </c>
      <c r="V13" s="738" t="s">
        <v>313</v>
      </c>
      <c r="W13" s="739" t="s">
        <v>294</v>
      </c>
      <c r="Y13" s="476" t="s">
        <v>642</v>
      </c>
      <c r="AD13" s="2"/>
    </row>
    <row r="14" spans="1:41" ht="22.5" customHeight="1" thickBot="1" x14ac:dyDescent="0.45">
      <c r="B14" s="668">
        <v>46141</v>
      </c>
      <c r="C14" s="669">
        <f t="shared" si="0"/>
        <v>46141</v>
      </c>
      <c r="D14" s="699" t="s">
        <v>300</v>
      </c>
      <c r="E14" s="700" t="s">
        <v>348</v>
      </c>
      <c r="F14" s="701" t="s">
        <v>353</v>
      </c>
      <c r="G14" s="701" t="s">
        <v>354</v>
      </c>
      <c r="H14" s="701" t="s">
        <v>355</v>
      </c>
      <c r="I14" s="673"/>
      <c r="J14" s="674"/>
      <c r="K14" s="674"/>
      <c r="L14" s="674"/>
      <c r="M14" s="675"/>
      <c r="N14" s="673"/>
      <c r="O14" s="674"/>
      <c r="P14" s="674"/>
      <c r="Q14" s="674"/>
      <c r="R14" s="675"/>
      <c r="S14" s="673"/>
      <c r="T14" s="674"/>
      <c r="U14" s="674"/>
      <c r="V14" s="674"/>
      <c r="W14" s="676"/>
      <c r="Y14" s="474"/>
      <c r="AD14" s="2"/>
    </row>
    <row r="15" spans="1:41" ht="22.5" customHeight="1" thickBot="1" x14ac:dyDescent="0.45">
      <c r="B15" s="634">
        <v>46148</v>
      </c>
      <c r="C15" s="521">
        <f t="shared" si="0"/>
        <v>46148</v>
      </c>
      <c r="D15" s="745" t="s">
        <v>356</v>
      </c>
      <c r="E15" s="746" t="s">
        <v>357</v>
      </c>
      <c r="F15" s="746" t="s">
        <v>358</v>
      </c>
      <c r="G15" s="691" t="s">
        <v>587</v>
      </c>
      <c r="H15" s="692"/>
      <c r="I15" s="704" t="s">
        <v>349</v>
      </c>
      <c r="J15" s="705" t="s">
        <v>351</v>
      </c>
      <c r="K15" s="746" t="s">
        <v>359</v>
      </c>
      <c r="L15" s="722" t="s">
        <v>613</v>
      </c>
      <c r="M15" s="692" t="s">
        <v>587</v>
      </c>
      <c r="N15" s="527"/>
      <c r="O15" s="528"/>
      <c r="P15" s="528"/>
      <c r="Q15" s="528"/>
      <c r="R15" s="529"/>
      <c r="S15" s="673"/>
      <c r="T15" s="674"/>
      <c r="U15" s="674"/>
      <c r="V15" s="674"/>
      <c r="W15" s="676"/>
      <c r="Y15" s="474"/>
      <c r="AB15" s="438"/>
      <c r="AE15" s="100"/>
    </row>
    <row r="16" spans="1:41" ht="14.25" customHeight="1" x14ac:dyDescent="0.4">
      <c r="B16" s="619">
        <v>46151</v>
      </c>
      <c r="C16" s="541">
        <f t="shared" si="0"/>
        <v>46151</v>
      </c>
      <c r="D16" s="721"/>
      <c r="E16" s="713"/>
      <c r="F16" s="713"/>
      <c r="G16" s="713"/>
      <c r="H16" s="715"/>
      <c r="I16" s="721"/>
      <c r="J16" s="713"/>
      <c r="K16" s="713"/>
      <c r="L16" s="713"/>
      <c r="M16" s="715"/>
      <c r="N16" s="549"/>
      <c r="O16" s="477"/>
      <c r="P16" s="477"/>
      <c r="Q16" s="477"/>
      <c r="R16" s="581"/>
      <c r="S16" s="549"/>
      <c r="T16" s="477"/>
      <c r="U16" s="477"/>
      <c r="V16" s="477"/>
      <c r="W16" s="552"/>
      <c r="Y16" s="474" t="s">
        <v>611</v>
      </c>
      <c r="AA16" s="438" t="s">
        <v>573</v>
      </c>
      <c r="AB16" s="100" t="s">
        <v>574</v>
      </c>
      <c r="AD16" s="100" t="s">
        <v>579</v>
      </c>
      <c r="AE16" s="100"/>
    </row>
    <row r="17" spans="1:31" ht="27" customHeight="1" thickBot="1" x14ac:dyDescent="0.45">
      <c r="B17" s="620">
        <v>46152</v>
      </c>
      <c r="C17" s="554">
        <f t="shared" si="0"/>
        <v>46152</v>
      </c>
      <c r="D17" s="574" t="s">
        <v>346</v>
      </c>
      <c r="E17" s="578" t="s">
        <v>343</v>
      </c>
      <c r="F17" s="578" t="s">
        <v>458</v>
      </c>
      <c r="G17" s="578" t="s">
        <v>341</v>
      </c>
      <c r="H17" s="584" t="s">
        <v>317</v>
      </c>
      <c r="I17" s="571" t="s">
        <v>337</v>
      </c>
      <c r="J17" s="572" t="s">
        <v>338</v>
      </c>
      <c r="K17" s="575" t="s">
        <v>311</v>
      </c>
      <c r="L17" s="575" t="s">
        <v>191</v>
      </c>
      <c r="M17" s="576" t="s">
        <v>347</v>
      </c>
      <c r="N17" s="626" t="s">
        <v>286</v>
      </c>
      <c r="O17" s="627"/>
      <c r="P17" s="627"/>
      <c r="Q17" s="628"/>
      <c r="R17" s="627"/>
      <c r="S17" s="559"/>
      <c r="T17" s="560"/>
      <c r="U17" s="560"/>
      <c r="V17" s="560"/>
      <c r="W17" s="562"/>
      <c r="Y17" s="474" t="s">
        <v>611</v>
      </c>
      <c r="AA17" s="438" t="s">
        <v>573</v>
      </c>
      <c r="AB17" s="100" t="s">
        <v>574</v>
      </c>
      <c r="AD17" s="100" t="s">
        <v>580</v>
      </c>
      <c r="AE17" s="100"/>
    </row>
    <row r="18" spans="1:31" ht="15" customHeight="1" x14ac:dyDescent="0.4">
      <c r="B18" s="619">
        <v>46158</v>
      </c>
      <c r="C18" s="541">
        <f t="shared" si="0"/>
        <v>46158</v>
      </c>
      <c r="D18" s="721"/>
      <c r="E18" s="713"/>
      <c r="F18" s="713"/>
      <c r="G18" s="713"/>
      <c r="H18" s="715"/>
      <c r="I18" s="721"/>
      <c r="J18" s="713"/>
      <c r="K18" s="713"/>
      <c r="L18" s="713"/>
      <c r="M18" s="715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476" t="s">
        <v>570</v>
      </c>
      <c r="AA18" s="438" t="s">
        <v>573</v>
      </c>
      <c r="AB18" s="100" t="s">
        <v>574</v>
      </c>
      <c r="AC18" s="100" t="s">
        <v>588</v>
      </c>
      <c r="AD18" s="100" t="s">
        <v>581</v>
      </c>
      <c r="AE18" s="100"/>
    </row>
    <row r="19" spans="1:31" ht="23.1" customHeight="1" thickBot="1" x14ac:dyDescent="0.45">
      <c r="B19" s="620">
        <v>46159</v>
      </c>
      <c r="C19" s="554">
        <f t="shared" si="0"/>
        <v>46159</v>
      </c>
      <c r="D19" s="737" t="s">
        <v>644</v>
      </c>
      <c r="E19" s="748" t="s">
        <v>649</v>
      </c>
      <c r="F19" s="749" t="s">
        <v>645</v>
      </c>
      <c r="G19" s="725" t="s">
        <v>650</v>
      </c>
      <c r="H19" s="601" t="s">
        <v>587</v>
      </c>
      <c r="I19" s="740" t="s">
        <v>646</v>
      </c>
      <c r="J19" s="740" t="s">
        <v>647</v>
      </c>
      <c r="K19" s="747" t="s">
        <v>362</v>
      </c>
      <c r="L19" s="747" t="s">
        <v>648</v>
      </c>
      <c r="M19" s="726" t="s">
        <v>196</v>
      </c>
      <c r="N19" s="559"/>
      <c r="O19" s="560"/>
      <c r="P19" s="560"/>
      <c r="Q19" s="560"/>
      <c r="R19" s="561"/>
      <c r="S19" s="626" t="s">
        <v>296</v>
      </c>
      <c r="T19" s="627"/>
      <c r="U19" s="627"/>
      <c r="V19" s="628"/>
      <c r="W19" s="688"/>
      <c r="Y19" s="475" t="s">
        <v>617</v>
      </c>
      <c r="AA19" s="438"/>
      <c r="AB19" s="100" t="s">
        <v>585</v>
      </c>
      <c r="AC19" s="100" t="s">
        <v>589</v>
      </c>
      <c r="AD19" s="100" t="s">
        <v>582</v>
      </c>
    </row>
    <row r="20" spans="1:31" ht="14.25" customHeight="1" x14ac:dyDescent="0.4">
      <c r="B20" s="619">
        <v>46165</v>
      </c>
      <c r="C20" s="541">
        <f t="shared" si="0"/>
        <v>46165</v>
      </c>
      <c r="D20" s="549"/>
      <c r="E20" s="477"/>
      <c r="F20" s="477"/>
      <c r="G20" s="477"/>
      <c r="H20" s="552"/>
      <c r="I20" s="721"/>
      <c r="J20" s="713"/>
      <c r="K20" s="713"/>
      <c r="L20" s="713"/>
      <c r="M20" s="715"/>
      <c r="N20" s="549"/>
      <c r="O20" s="477"/>
      <c r="P20" s="477"/>
      <c r="Q20" s="477"/>
      <c r="R20" s="581"/>
      <c r="S20" s="549"/>
      <c r="T20" s="477"/>
      <c r="U20" s="477"/>
      <c r="V20" s="477"/>
      <c r="W20" s="552"/>
      <c r="Y20" s="475"/>
      <c r="AA20" s="438"/>
      <c r="AD20" s="100" t="s">
        <v>590</v>
      </c>
    </row>
    <row r="21" spans="1:31" ht="23.1" customHeight="1" thickBot="1" x14ac:dyDescent="0.45">
      <c r="B21" s="620">
        <v>46166</v>
      </c>
      <c r="C21" s="554">
        <f t="shared" si="0"/>
        <v>46166</v>
      </c>
      <c r="D21" s="555" t="s">
        <v>462</v>
      </c>
      <c r="E21" s="556" t="s">
        <v>463</v>
      </c>
      <c r="F21" s="557" t="s">
        <v>466</v>
      </c>
      <c r="G21" s="557" t="s">
        <v>467</v>
      </c>
      <c r="H21" s="558" t="s">
        <v>468</v>
      </c>
      <c r="I21" s="574" t="s">
        <v>307</v>
      </c>
      <c r="J21" s="578" t="s">
        <v>308</v>
      </c>
      <c r="K21" s="578" t="s">
        <v>397</v>
      </c>
      <c r="L21" s="578" t="s">
        <v>398</v>
      </c>
      <c r="M21" s="601" t="s">
        <v>587</v>
      </c>
      <c r="N21" s="559"/>
      <c r="O21" s="560"/>
      <c r="P21" s="560"/>
      <c r="Q21" s="560"/>
      <c r="R21" s="561"/>
      <c r="S21" s="559"/>
      <c r="T21" s="560"/>
      <c r="U21" s="560"/>
      <c r="V21" s="560"/>
      <c r="W21" s="562"/>
      <c r="Y21" s="475" t="s">
        <v>617</v>
      </c>
      <c r="AB21" s="100" t="s">
        <v>585</v>
      </c>
      <c r="AD21" s="100" t="s">
        <v>591</v>
      </c>
    </row>
    <row r="22" spans="1:31" ht="12.75" customHeight="1" x14ac:dyDescent="0.4">
      <c r="B22" s="619">
        <v>46172</v>
      </c>
      <c r="C22" s="541">
        <f t="shared" si="0"/>
        <v>46172</v>
      </c>
      <c r="D22" s="786" t="s">
        <v>301</v>
      </c>
      <c r="E22" s="787"/>
      <c r="F22" s="787"/>
      <c r="G22" s="787"/>
      <c r="H22" s="782"/>
      <c r="I22" s="718"/>
      <c r="J22" s="719"/>
      <c r="K22" s="719"/>
      <c r="L22" s="719"/>
      <c r="M22" s="720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4" t="s">
        <v>612</v>
      </c>
      <c r="AA22" s="438" t="s">
        <v>584</v>
      </c>
      <c r="AD22" s="100" t="s">
        <v>592</v>
      </c>
    </row>
    <row r="23" spans="1:31" ht="23.1" customHeight="1" thickBot="1" x14ac:dyDescent="0.45">
      <c r="B23" s="620">
        <v>46173</v>
      </c>
      <c r="C23" s="554">
        <f t="shared" si="0"/>
        <v>46173</v>
      </c>
      <c r="D23" s="555" t="s">
        <v>472</v>
      </c>
      <c r="E23" s="707" t="s">
        <v>464</v>
      </c>
      <c r="F23" s="707" t="s">
        <v>456</v>
      </c>
      <c r="G23" s="707" t="s">
        <v>457</v>
      </c>
      <c r="H23" s="517" t="s">
        <v>587</v>
      </c>
      <c r="I23" s="587" t="s">
        <v>301</v>
      </c>
      <c r="J23" s="588"/>
      <c r="K23" s="588"/>
      <c r="L23" s="588"/>
      <c r="M23" s="589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628</v>
      </c>
      <c r="AA23" s="438"/>
    </row>
    <row r="24" spans="1:31" s="2" customFormat="1" ht="14.25" customHeight="1" x14ac:dyDescent="0.4">
      <c r="A24" s="1"/>
      <c r="B24" s="595">
        <v>46179</v>
      </c>
      <c r="C24" s="541">
        <f t="shared" si="0"/>
        <v>46179</v>
      </c>
      <c r="D24" s="596" t="s">
        <v>319</v>
      </c>
      <c r="E24" s="597" t="s">
        <v>320</v>
      </c>
      <c r="F24" s="597" t="s">
        <v>321</v>
      </c>
      <c r="G24" s="781" t="s">
        <v>620</v>
      </c>
      <c r="H24" s="782"/>
      <c r="I24" s="598" t="s">
        <v>301</v>
      </c>
      <c r="J24" s="546"/>
      <c r="K24" s="546"/>
      <c r="L24" s="546"/>
      <c r="M24" s="548"/>
      <c r="N24" s="549"/>
      <c r="O24" s="477"/>
      <c r="P24" s="477"/>
      <c r="Q24" s="477"/>
      <c r="R24" s="581"/>
      <c r="S24" s="549"/>
      <c r="T24" s="477"/>
      <c r="U24" s="477"/>
      <c r="V24" s="477"/>
      <c r="W24" s="552"/>
      <c r="Y24" s="474" t="s">
        <v>629</v>
      </c>
      <c r="Z24" s="100"/>
      <c r="AA24" s="438"/>
      <c r="AB24" s="100"/>
      <c r="AC24" s="100"/>
      <c r="AD24" s="100"/>
    </row>
    <row r="25" spans="1:31" s="2" customFormat="1" ht="14.25" customHeight="1" x14ac:dyDescent="0.4">
      <c r="A25" s="1"/>
      <c r="B25" s="788">
        <v>46180</v>
      </c>
      <c r="C25" s="790">
        <f>IF(B25&lt;&gt;0,B25,"")</f>
        <v>46180</v>
      </c>
      <c r="D25" s="756">
        <v>0.33333333333333331</v>
      </c>
      <c r="E25" s="757" t="s">
        <v>625</v>
      </c>
      <c r="F25" s="757" t="s">
        <v>626</v>
      </c>
      <c r="G25" s="757"/>
      <c r="H25" s="731"/>
      <c r="I25" s="792" t="s">
        <v>301</v>
      </c>
      <c r="J25" s="793"/>
      <c r="K25" s="793"/>
      <c r="L25" s="793"/>
      <c r="M25" s="794"/>
      <c r="N25" s="527"/>
      <c r="O25" s="528"/>
      <c r="P25" s="528"/>
      <c r="Q25" s="528"/>
      <c r="R25" s="529"/>
      <c r="S25" s="527"/>
      <c r="T25" s="528"/>
      <c r="U25" s="528"/>
      <c r="V25" s="528"/>
      <c r="W25" s="535"/>
      <c r="Y25" s="474"/>
      <c r="Z25" s="100"/>
      <c r="AA25" s="438"/>
      <c r="AB25" s="100"/>
      <c r="AC25" s="100"/>
      <c r="AD25" s="100"/>
    </row>
    <row r="26" spans="1:31" s="2" customFormat="1" ht="17.45" customHeight="1" thickBot="1" x14ac:dyDescent="0.45">
      <c r="A26" s="1"/>
      <c r="B26" s="789"/>
      <c r="C26" s="791"/>
      <c r="D26" s="555" t="s">
        <v>302</v>
      </c>
      <c r="E26" s="707" t="s">
        <v>411</v>
      </c>
      <c r="F26" s="622" t="s">
        <v>303</v>
      </c>
      <c r="G26" s="516" t="s">
        <v>587</v>
      </c>
      <c r="H26" s="517" t="s">
        <v>587</v>
      </c>
      <c r="I26" s="795"/>
      <c r="J26" s="796"/>
      <c r="K26" s="796"/>
      <c r="L26" s="796"/>
      <c r="M26" s="797"/>
      <c r="N26" s="559"/>
      <c r="O26" s="560"/>
      <c r="P26" s="560"/>
      <c r="Q26" s="560"/>
      <c r="R26" s="561"/>
      <c r="S26" s="559"/>
      <c r="T26" s="560"/>
      <c r="U26" s="560"/>
      <c r="V26" s="560"/>
      <c r="W26" s="562"/>
      <c r="Y26" s="476" t="s">
        <v>622</v>
      </c>
      <c r="Z26" s="100"/>
      <c r="AA26" s="438"/>
      <c r="AB26" s="100"/>
      <c r="AC26" s="100"/>
      <c r="AD26" s="100"/>
    </row>
    <row r="27" spans="1:31" s="2" customFormat="1" ht="12.75" customHeight="1" x14ac:dyDescent="0.4">
      <c r="A27" s="1"/>
      <c r="B27" s="594">
        <v>46186</v>
      </c>
      <c r="C27" s="471">
        <f t="shared" si="0"/>
        <v>46186</v>
      </c>
      <c r="D27" s="608" t="s">
        <v>322</v>
      </c>
      <c r="E27" s="609" t="s">
        <v>323</v>
      </c>
      <c r="F27" s="609" t="s">
        <v>324</v>
      </c>
      <c r="G27" s="781" t="s">
        <v>620</v>
      </c>
      <c r="H27" s="782"/>
      <c r="I27" s="579" t="s">
        <v>301</v>
      </c>
      <c r="J27" s="539"/>
      <c r="K27" s="539"/>
      <c r="L27" s="539"/>
      <c r="M27" s="580"/>
      <c r="N27" s="227"/>
      <c r="O27" s="226"/>
      <c r="P27" s="226"/>
      <c r="Q27" s="226"/>
      <c r="R27" s="228"/>
      <c r="S27" s="227"/>
      <c r="T27" s="226"/>
      <c r="U27" s="226"/>
      <c r="V27" s="226"/>
      <c r="W27" s="235"/>
      <c r="Y27" s="474" t="s">
        <v>618</v>
      </c>
      <c r="Z27" s="100"/>
      <c r="AA27" s="438"/>
      <c r="AB27" s="100"/>
      <c r="AC27" s="100"/>
      <c r="AD27" s="100"/>
    </row>
    <row r="28" spans="1:31" s="2" customFormat="1" ht="14.25" customHeight="1" x14ac:dyDescent="0.4">
      <c r="A28" s="1"/>
      <c r="B28" s="788">
        <v>46187</v>
      </c>
      <c r="C28" s="790">
        <f>IF(B28&lt;&gt;0,B28,"")</f>
        <v>46187</v>
      </c>
      <c r="D28" s="756">
        <v>0.33333333333333331</v>
      </c>
      <c r="E28" s="757" t="s">
        <v>625</v>
      </c>
      <c r="F28" s="757" t="s">
        <v>626</v>
      </c>
      <c r="G28" s="757" t="s">
        <v>627</v>
      </c>
      <c r="H28" s="731"/>
      <c r="I28" s="792" t="s">
        <v>301</v>
      </c>
      <c r="J28" s="793"/>
      <c r="K28" s="793"/>
      <c r="L28" s="793"/>
      <c r="M28" s="794"/>
      <c r="N28" s="527"/>
      <c r="O28" s="528"/>
      <c r="P28" s="528"/>
      <c r="Q28" s="528"/>
      <c r="R28" s="529"/>
      <c r="S28" s="527"/>
      <c r="T28" s="528"/>
      <c r="U28" s="528"/>
      <c r="V28" s="528"/>
      <c r="W28" s="535"/>
      <c r="Y28" s="474"/>
      <c r="Z28" s="100"/>
      <c r="AA28" s="438"/>
      <c r="AB28" s="100"/>
      <c r="AC28" s="100"/>
      <c r="AD28" s="100"/>
    </row>
    <row r="29" spans="1:31" s="2" customFormat="1" ht="15" customHeight="1" thickBot="1" x14ac:dyDescent="0.45">
      <c r="A29" s="1"/>
      <c r="B29" s="789"/>
      <c r="C29" s="791"/>
      <c r="D29" s="603" t="s">
        <v>304</v>
      </c>
      <c r="E29" s="604" t="s">
        <v>173</v>
      </c>
      <c r="F29" s="605" t="s">
        <v>305</v>
      </c>
      <c r="G29" s="606" t="s">
        <v>306</v>
      </c>
      <c r="H29" s="517"/>
      <c r="I29" s="795"/>
      <c r="J29" s="796"/>
      <c r="K29" s="796"/>
      <c r="L29" s="796"/>
      <c r="M29" s="797"/>
      <c r="N29" s="590"/>
      <c r="O29" s="591"/>
      <c r="P29" s="591"/>
      <c r="Q29" s="591"/>
      <c r="R29" s="592"/>
      <c r="S29" s="590"/>
      <c r="T29" s="591"/>
      <c r="U29" s="591"/>
      <c r="V29" s="591"/>
      <c r="W29" s="593"/>
      <c r="Y29" s="724" t="s">
        <v>603</v>
      </c>
      <c r="Z29" s="100"/>
      <c r="AA29" s="438"/>
      <c r="AB29" s="100"/>
      <c r="AC29" s="100"/>
      <c r="AD29" s="100"/>
    </row>
    <row r="30" spans="1:31" s="2" customFormat="1" ht="12.75" customHeight="1" x14ac:dyDescent="0.4">
      <c r="A30" s="1"/>
      <c r="B30" s="595">
        <v>46193</v>
      </c>
      <c r="C30" s="541">
        <f t="shared" si="0"/>
        <v>46193</v>
      </c>
      <c r="D30" s="596" t="s">
        <v>364</v>
      </c>
      <c r="E30" s="597" t="s">
        <v>325</v>
      </c>
      <c r="F30" s="597" t="s">
        <v>365</v>
      </c>
      <c r="G30" s="546"/>
      <c r="H30" s="548"/>
      <c r="I30" s="598" t="s">
        <v>301</v>
      </c>
      <c r="J30" s="546"/>
      <c r="K30" s="546"/>
      <c r="L30" s="546"/>
      <c r="M30" s="548"/>
      <c r="N30" s="549"/>
      <c r="O30" s="477"/>
      <c r="P30" s="477"/>
      <c r="Q30" s="477"/>
      <c r="R30" s="581"/>
      <c r="S30" s="549"/>
      <c r="T30" s="477"/>
      <c r="U30" s="477"/>
      <c r="V30" s="477"/>
      <c r="W30" s="552"/>
      <c r="Y30" s="474" t="s">
        <v>604</v>
      </c>
      <c r="Z30" s="100"/>
      <c r="AA30" s="438"/>
      <c r="AB30" s="100"/>
      <c r="AC30" s="100"/>
      <c r="AD30" s="100"/>
    </row>
    <row r="31" spans="1:31" s="2" customFormat="1" ht="23.1" customHeight="1" thickBot="1" x14ac:dyDescent="0.45">
      <c r="A31" s="1"/>
      <c r="B31" s="599">
        <v>46194</v>
      </c>
      <c r="C31" s="554">
        <f t="shared" si="0"/>
        <v>46194</v>
      </c>
      <c r="D31" s="582" t="s">
        <v>301</v>
      </c>
      <c r="E31" s="600"/>
      <c r="F31" s="600"/>
      <c r="G31" s="600"/>
      <c r="H31" s="601"/>
      <c r="I31" s="582" t="s">
        <v>301</v>
      </c>
      <c r="J31" s="600"/>
      <c r="K31" s="600"/>
      <c r="L31" s="600"/>
      <c r="M31" s="601"/>
      <c r="N31" s="559"/>
      <c r="O31" s="560"/>
      <c r="P31" s="560"/>
      <c r="Q31" s="560"/>
      <c r="R31" s="561"/>
      <c r="S31" s="559"/>
      <c r="T31" s="560"/>
      <c r="U31" s="560"/>
      <c r="V31" s="560"/>
      <c r="W31" s="562"/>
      <c r="Y31" s="474" t="s">
        <v>490</v>
      </c>
      <c r="Z31" s="100"/>
      <c r="AA31" s="438"/>
      <c r="AB31" s="100"/>
      <c r="AC31" s="100"/>
      <c r="AD31" s="100"/>
    </row>
    <row r="32" spans="1:31" s="2" customFormat="1" ht="13.5" customHeight="1" x14ac:dyDescent="0.4">
      <c r="A32" s="1"/>
      <c r="B32" s="594">
        <v>46200</v>
      </c>
      <c r="C32" s="471">
        <f t="shared" si="0"/>
        <v>46200</v>
      </c>
      <c r="D32" s="579" t="s">
        <v>301</v>
      </c>
      <c r="E32" s="539"/>
      <c r="F32" s="539"/>
      <c r="G32" s="539"/>
      <c r="H32" s="580"/>
      <c r="I32" s="579" t="s">
        <v>301</v>
      </c>
      <c r="J32" s="539"/>
      <c r="K32" s="539"/>
      <c r="L32" s="539"/>
      <c r="M32" s="580"/>
      <c r="N32" s="227"/>
      <c r="O32" s="226"/>
      <c r="P32" s="226"/>
      <c r="Q32" s="226"/>
      <c r="R32" s="228"/>
      <c r="S32" s="227"/>
      <c r="T32" s="226"/>
      <c r="U32" s="226"/>
      <c r="V32" s="226"/>
      <c r="W32" s="235"/>
      <c r="Y32" s="474" t="s">
        <v>491</v>
      </c>
      <c r="Z32" s="100"/>
      <c r="AA32" s="438"/>
      <c r="AB32" s="100"/>
      <c r="AC32" s="100"/>
      <c r="AD32" s="100"/>
    </row>
    <row r="33" spans="1:41" s="2" customFormat="1" ht="22.5" customHeight="1" x14ac:dyDescent="0.4">
      <c r="A33" s="1"/>
      <c r="B33" s="473">
        <v>46201</v>
      </c>
      <c r="C33" s="472">
        <f t="shared" si="0"/>
        <v>46201</v>
      </c>
      <c r="D33" s="293" t="s">
        <v>301</v>
      </c>
      <c r="E33" s="294"/>
      <c r="F33" s="294"/>
      <c r="G33" s="294"/>
      <c r="H33" s="295"/>
      <c r="I33" s="293" t="s">
        <v>301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5" t="s">
        <v>619</v>
      </c>
      <c r="Z33" s="100"/>
      <c r="AA33" s="438"/>
      <c r="AB33" s="100"/>
      <c r="AC33" s="100"/>
      <c r="AD33" s="100"/>
    </row>
    <row r="34" spans="1:41" s="2" customFormat="1" ht="13.5" hidden="1" customHeight="1" outlineLevel="1" x14ac:dyDescent="0.4">
      <c r="A34" s="1"/>
      <c r="B34" s="594">
        <v>46207</v>
      </c>
      <c r="C34" s="471">
        <f t="shared" si="0"/>
        <v>46207</v>
      </c>
      <c r="D34" s="227"/>
      <c r="E34" s="226"/>
      <c r="F34" s="226"/>
      <c r="G34" s="226"/>
      <c r="H34" s="228"/>
      <c r="I34" s="227"/>
      <c r="J34" s="226"/>
      <c r="K34" s="226"/>
      <c r="L34" s="226"/>
      <c r="M34" s="235"/>
      <c r="N34" s="227"/>
      <c r="O34" s="226"/>
      <c r="P34" s="226"/>
      <c r="Q34" s="226"/>
      <c r="R34" s="228"/>
      <c r="S34" s="227"/>
      <c r="T34" s="226"/>
      <c r="U34" s="226"/>
      <c r="V34" s="226"/>
      <c r="W34" s="235"/>
      <c r="Y34" s="474" t="s">
        <v>608</v>
      </c>
      <c r="Z34" s="100"/>
      <c r="AA34" s="438"/>
      <c r="AB34" s="100"/>
      <c r="AC34" s="100"/>
      <c r="AD34" s="100"/>
    </row>
    <row r="35" spans="1:41" ht="22.5" hidden="1" customHeight="1" outlineLevel="1" x14ac:dyDescent="0.4">
      <c r="B35" s="473">
        <v>46208</v>
      </c>
      <c r="C35" s="472">
        <f t="shared" si="0"/>
        <v>46208</v>
      </c>
      <c r="D35" s="293" t="s">
        <v>301</v>
      </c>
      <c r="E35" s="294"/>
      <c r="F35" s="294"/>
      <c r="G35" s="294"/>
      <c r="H35" s="295"/>
      <c r="I35" s="293" t="s">
        <v>301</v>
      </c>
      <c r="J35" s="294"/>
      <c r="K35" s="294"/>
      <c r="L35" s="294"/>
      <c r="M35" s="295"/>
      <c r="N35" s="236"/>
      <c r="O35" s="237"/>
      <c r="P35" s="237"/>
      <c r="Q35" s="237"/>
      <c r="R35" s="238"/>
      <c r="S35" s="236"/>
      <c r="T35" s="237"/>
      <c r="U35" s="237"/>
      <c r="V35" s="237"/>
      <c r="W35" s="239"/>
      <c r="Y35" s="474" t="s">
        <v>493</v>
      </c>
      <c r="AA35" s="438"/>
    </row>
    <row r="36" spans="1:41" ht="13.5" hidden="1" customHeight="1" outlineLevel="1" x14ac:dyDescent="0.4">
      <c r="B36" s="594">
        <v>46214</v>
      </c>
      <c r="C36" s="471">
        <f t="shared" si="0"/>
        <v>46214</v>
      </c>
      <c r="D36" s="227"/>
      <c r="E36" s="226"/>
      <c r="F36" s="226"/>
      <c r="G36" s="226"/>
      <c r="H36" s="228"/>
      <c r="I36" s="227"/>
      <c r="J36" s="226"/>
      <c r="K36" s="226"/>
      <c r="L36" s="226"/>
      <c r="M36" s="235"/>
      <c r="N36" s="227"/>
      <c r="O36" s="226"/>
      <c r="P36" s="226"/>
      <c r="Q36" s="226"/>
      <c r="R36" s="228"/>
      <c r="S36" s="227"/>
      <c r="T36" s="226"/>
      <c r="U36" s="226"/>
      <c r="V36" s="226"/>
      <c r="W36" s="235"/>
      <c r="Y36" s="474" t="s">
        <v>609</v>
      </c>
      <c r="AA36" s="438"/>
    </row>
    <row r="37" spans="1:41" ht="22.5" hidden="1" customHeight="1" outlineLevel="1" x14ac:dyDescent="0.4">
      <c r="B37" s="473">
        <v>46215</v>
      </c>
      <c r="C37" s="472">
        <f t="shared" si="0"/>
        <v>46215</v>
      </c>
      <c r="D37" s="293" t="s">
        <v>301</v>
      </c>
      <c r="E37" s="294"/>
      <c r="F37" s="294"/>
      <c r="G37" s="294"/>
      <c r="H37" s="295"/>
      <c r="I37" s="293" t="s">
        <v>301</v>
      </c>
      <c r="J37" s="294"/>
      <c r="K37" s="294"/>
      <c r="L37" s="294"/>
      <c r="M37" s="295"/>
      <c r="N37" s="236"/>
      <c r="O37" s="237"/>
      <c r="P37" s="237"/>
      <c r="Q37" s="237"/>
      <c r="R37" s="238"/>
      <c r="S37" s="236"/>
      <c r="T37" s="237"/>
      <c r="U37" s="237"/>
      <c r="V37" s="237"/>
      <c r="W37" s="239"/>
      <c r="Y37" s="474" t="s">
        <v>610</v>
      </c>
      <c r="AA37" s="438"/>
    </row>
    <row r="38" spans="1:41" ht="13.5" hidden="1" customHeight="1" outlineLevel="1" x14ac:dyDescent="0.4">
      <c r="B38" s="594">
        <v>46214</v>
      </c>
      <c r="C38" s="471">
        <f t="shared" si="0"/>
        <v>46214</v>
      </c>
      <c r="D38" s="227"/>
      <c r="E38" s="226"/>
      <c r="F38" s="226"/>
      <c r="G38" s="226"/>
      <c r="H38" s="228"/>
      <c r="I38" s="227"/>
      <c r="J38" s="226"/>
      <c r="K38" s="226"/>
      <c r="L38" s="226"/>
      <c r="M38" s="235"/>
      <c r="N38" s="227"/>
      <c r="O38" s="226"/>
      <c r="P38" s="226"/>
      <c r="Q38" s="226"/>
      <c r="R38" s="228"/>
      <c r="S38" s="227"/>
      <c r="T38" s="226"/>
      <c r="U38" s="226"/>
      <c r="V38" s="226"/>
      <c r="W38" s="235"/>
      <c r="Y38" s="474" t="s">
        <v>609</v>
      </c>
      <c r="AA38" s="438"/>
    </row>
    <row r="39" spans="1:41" ht="22.5" hidden="1" customHeight="1" outlineLevel="1" x14ac:dyDescent="0.4">
      <c r="B39" s="473">
        <v>46222</v>
      </c>
      <c r="C39" s="472">
        <f t="shared" si="0"/>
        <v>46222</v>
      </c>
      <c r="D39" s="293" t="s">
        <v>301</v>
      </c>
      <c r="E39" s="294"/>
      <c r="F39" s="294"/>
      <c r="G39" s="294"/>
      <c r="H39" s="295"/>
      <c r="I39" s="293" t="s">
        <v>301</v>
      </c>
      <c r="J39" s="294"/>
      <c r="K39" s="294"/>
      <c r="L39" s="294"/>
      <c r="M39" s="295"/>
      <c r="N39" s="236"/>
      <c r="O39" s="237"/>
      <c r="P39" s="237"/>
      <c r="Q39" s="237"/>
      <c r="R39" s="238"/>
      <c r="S39" s="236"/>
      <c r="T39" s="237"/>
      <c r="U39" s="237"/>
      <c r="V39" s="237"/>
      <c r="W39" s="239"/>
      <c r="Y39" s="474" t="s">
        <v>607</v>
      </c>
      <c r="AA39" s="438"/>
    </row>
    <row r="40" spans="1:41" ht="16.5" collapsed="1" thickBot="1" x14ac:dyDescent="0.45">
      <c r="B40" s="513"/>
      <c r="C40" s="514" t="str">
        <f t="shared" si="0"/>
        <v/>
      </c>
      <c r="D40" s="515"/>
      <c r="E40" s="516"/>
      <c r="F40" s="516"/>
      <c r="G40" s="516"/>
      <c r="H40" s="517"/>
      <c r="I40" s="515"/>
      <c r="J40" s="516"/>
      <c r="K40" s="516"/>
      <c r="L40" s="516"/>
      <c r="M40" s="518"/>
      <c r="N40" s="515"/>
      <c r="O40" s="516"/>
      <c r="P40" s="516"/>
      <c r="Q40" s="516"/>
      <c r="R40" s="518"/>
      <c r="S40" s="515"/>
      <c r="T40" s="516"/>
      <c r="U40" s="516"/>
      <c r="V40" s="516"/>
      <c r="W40" s="517"/>
      <c r="Y40" s="519"/>
      <c r="AA40" s="438"/>
    </row>
    <row r="41" spans="1:41" ht="9.75" customHeight="1" x14ac:dyDescent="0.4">
      <c r="C41" s="221" t="str">
        <f t="shared" si="0"/>
        <v/>
      </c>
      <c r="Y41" s="326"/>
      <c r="AA41" s="438"/>
    </row>
    <row r="42" spans="1:41" s="105" customFormat="1" ht="13.5" customHeight="1" x14ac:dyDescent="0.4">
      <c r="B42" s="639" t="s">
        <v>410</v>
      </c>
      <c r="C42" s="639" t="s">
        <v>410</v>
      </c>
      <c r="D42" s="639" t="s">
        <v>410</v>
      </c>
      <c r="E42" s="639" t="s">
        <v>410</v>
      </c>
      <c r="F42" s="639" t="s">
        <v>410</v>
      </c>
      <c r="G42" s="639" t="s">
        <v>410</v>
      </c>
      <c r="H42" s="639" t="s">
        <v>410</v>
      </c>
      <c r="I42" s="639" t="s">
        <v>410</v>
      </c>
      <c r="J42" s="639" t="s">
        <v>410</v>
      </c>
      <c r="K42" s="639" t="s">
        <v>410</v>
      </c>
      <c r="L42" s="639" t="s">
        <v>410</v>
      </c>
      <c r="M42" s="639" t="s">
        <v>410</v>
      </c>
      <c r="N42" s="639" t="s">
        <v>410</v>
      </c>
      <c r="O42" s="639" t="s">
        <v>410</v>
      </c>
      <c r="P42" s="639" t="s">
        <v>410</v>
      </c>
      <c r="Q42" s="639" t="s">
        <v>410</v>
      </c>
      <c r="R42" s="639" t="s">
        <v>410</v>
      </c>
      <c r="S42" s="639" t="s">
        <v>410</v>
      </c>
      <c r="T42" s="639" t="s">
        <v>410</v>
      </c>
      <c r="U42" s="639" t="s">
        <v>410</v>
      </c>
      <c r="V42" s="639" t="s">
        <v>410</v>
      </c>
      <c r="W42" s="639" t="s">
        <v>410</v>
      </c>
      <c r="X42" s="640"/>
      <c r="Y42" s="641" t="s">
        <v>410</v>
      </c>
      <c r="Z42" s="642"/>
      <c r="AA42" s="642"/>
      <c r="AB42" s="419"/>
      <c r="AC42" s="419"/>
      <c r="AD42" s="419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</row>
  </sheetData>
  <mergeCells count="13">
    <mergeCell ref="G24:H24"/>
    <mergeCell ref="L2:O2"/>
    <mergeCell ref="P2:W2"/>
    <mergeCell ref="Y5:Y6"/>
    <mergeCell ref="P7:R7"/>
    <mergeCell ref="D22:H22"/>
    <mergeCell ref="B25:B26"/>
    <mergeCell ref="C25:C26"/>
    <mergeCell ref="I25:M26"/>
    <mergeCell ref="G27:H27"/>
    <mergeCell ref="B28:B29"/>
    <mergeCell ref="C28:C29"/>
    <mergeCell ref="I28:M29"/>
  </mergeCells>
  <phoneticPr fontId="31"/>
  <conditionalFormatting sqref="C7:C25 C27:C28 C30:C41">
    <cfRule type="expression" dxfId="14" priority="1">
      <formula>WEEKDAY($B7,1)=1</formula>
    </cfRule>
    <cfRule type="expression" dxfId="13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C8DB-87A9-4886-AC86-BCEF6498C2A4}">
  <sheetPr>
    <tabColor rgb="FFFFC000"/>
    <pageSetUpPr fitToPage="1"/>
  </sheetPr>
  <dimension ref="A1:AO42"/>
  <sheetViews>
    <sheetView showGridLines="0" tabSelected="1" zoomScale="115" zoomScaleNormal="115" zoomScaleSheetLayoutView="100" workbookViewId="0">
      <pane xSplit="3" ySplit="6" topLeftCell="D14" activePane="bottomRight" state="frozen"/>
      <selection sqref="A1:XFD1048576"/>
      <selection pane="topRight" sqref="A1:XFD1048576"/>
      <selection pane="bottomLeft" sqref="A1:XFD1048576"/>
      <selection pane="bottomRight" activeCell="N25" sqref="N25"/>
    </sheetView>
  </sheetViews>
  <sheetFormatPr defaultColWidth="8.625" defaultRowHeight="15.75" outlineLevelRow="1" x14ac:dyDescent="0.4"/>
  <cols>
    <col min="1" max="1" width="2.625" style="1" customWidth="1"/>
    <col min="2" max="2" width="7.625" style="220" bestFit="1" customWidth="1"/>
    <col min="3" max="3" width="3.75" style="221" customWidth="1"/>
    <col min="4" max="23" width="6.125" style="2" customWidth="1"/>
    <col min="24" max="24" width="2" style="2" customWidth="1"/>
    <col min="25" max="25" width="19.25" style="468" customWidth="1"/>
    <col min="26" max="26" width="2.625" style="100" customWidth="1"/>
    <col min="27" max="27" width="4.875" style="100" bestFit="1" customWidth="1"/>
    <col min="28" max="28" width="5.625" style="100" customWidth="1"/>
    <col min="29" max="29" width="14.25" style="100" bestFit="1" customWidth="1"/>
    <col min="30" max="30" width="13.25" style="100" bestFit="1" customWidth="1"/>
    <col min="31" max="31" width="12.625" style="2" customWidth="1"/>
    <col min="32" max="32" width="5.625" style="2" customWidth="1"/>
    <col min="33" max="33" width="8.25" style="2" bestFit="1" customWidth="1"/>
    <col min="34" max="34" width="5.625" style="2" customWidth="1"/>
    <col min="35" max="35" width="8.25" style="2" bestFit="1" customWidth="1"/>
    <col min="36" max="41" width="5.625" style="2" customWidth="1"/>
    <col min="42" max="16384" width="8.625" style="1"/>
  </cols>
  <sheetData>
    <row r="1" spans="1:41" ht="7.9" customHeight="1" x14ac:dyDescent="0.4"/>
    <row r="2" spans="1:41" ht="30" x14ac:dyDescent="0.4">
      <c r="A2" s="750" t="s">
        <v>309</v>
      </c>
      <c r="B2" s="751"/>
      <c r="C2" s="752"/>
      <c r="D2" s="753"/>
      <c r="E2" s="753"/>
      <c r="F2" s="753"/>
      <c r="G2" s="753"/>
      <c r="H2" s="753"/>
      <c r="I2" s="753"/>
      <c r="J2" s="753"/>
      <c r="K2" s="753"/>
      <c r="L2" s="803" t="s">
        <v>652</v>
      </c>
      <c r="M2" s="803"/>
      <c r="N2" s="803"/>
      <c r="O2" s="803"/>
      <c r="P2" s="799" t="s">
        <v>651</v>
      </c>
      <c r="Q2" s="799"/>
      <c r="R2" s="799"/>
      <c r="S2" s="799"/>
      <c r="T2" s="799"/>
      <c r="U2" s="799"/>
      <c r="V2" s="799"/>
      <c r="W2" s="799"/>
      <c r="Y2" s="723"/>
      <c r="AA2" s="438"/>
      <c r="AC2" s="100" t="s">
        <v>576</v>
      </c>
      <c r="AD2" s="100" t="s">
        <v>577</v>
      </c>
      <c r="AE2" s="2" t="s">
        <v>578</v>
      </c>
    </row>
    <row r="3" spans="1:41" s="23" customFormat="1" ht="27" hidden="1" customHeight="1" x14ac:dyDescent="0.4">
      <c r="A3" s="435"/>
      <c r="B3" s="436"/>
      <c r="C3" s="437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469"/>
      <c r="Z3" s="109"/>
      <c r="AA3" s="439"/>
      <c r="AB3" s="109"/>
      <c r="AC3" s="109"/>
      <c r="AD3" s="109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</row>
    <row r="4" spans="1:41" s="100" customFormat="1" ht="16.5" customHeight="1" thickBot="1" x14ac:dyDescent="0.45">
      <c r="B4" s="222"/>
      <c r="C4" s="223"/>
      <c r="D4" s="100" t="s">
        <v>287</v>
      </c>
      <c r="S4" s="804" t="s">
        <v>654</v>
      </c>
      <c r="T4" s="804"/>
      <c r="U4" s="804"/>
      <c r="V4" s="804"/>
      <c r="Y4" s="468"/>
      <c r="AA4" s="438"/>
    </row>
    <row r="5" spans="1:41" ht="16.5" thickBot="1" x14ac:dyDescent="0.45">
      <c r="B5" s="224"/>
      <c r="C5" s="225"/>
      <c r="D5" s="231">
        <v>1</v>
      </c>
      <c r="E5" s="232">
        <v>2</v>
      </c>
      <c r="F5" s="232">
        <v>3</v>
      </c>
      <c r="G5" s="232">
        <v>4</v>
      </c>
      <c r="H5" s="233">
        <v>5</v>
      </c>
      <c r="I5" s="231">
        <v>1</v>
      </c>
      <c r="J5" s="232">
        <v>2</v>
      </c>
      <c r="K5" s="232">
        <v>3</v>
      </c>
      <c r="L5" s="232">
        <v>4</v>
      </c>
      <c r="M5" s="233">
        <v>5</v>
      </c>
      <c r="N5" s="231">
        <v>1</v>
      </c>
      <c r="O5" s="232">
        <v>2</v>
      </c>
      <c r="P5" s="232">
        <v>3</v>
      </c>
      <c r="Q5" s="232">
        <v>4</v>
      </c>
      <c r="R5" s="233">
        <v>5</v>
      </c>
      <c r="S5" s="231">
        <v>1</v>
      </c>
      <c r="T5" s="232">
        <v>2</v>
      </c>
      <c r="U5" s="232">
        <v>3</v>
      </c>
      <c r="V5" s="232">
        <v>4</v>
      </c>
      <c r="W5" s="234">
        <v>5</v>
      </c>
      <c r="Y5" s="776" t="s">
        <v>293</v>
      </c>
      <c r="AA5" s="438"/>
    </row>
    <row r="6" spans="1:41" ht="16.5" thickBot="1" x14ac:dyDescent="0.45">
      <c r="B6" s="229"/>
      <c r="C6" s="230"/>
      <c r="D6" s="288" t="s">
        <v>284</v>
      </c>
      <c r="E6" s="289"/>
      <c r="F6" s="289"/>
      <c r="G6" s="290"/>
      <c r="H6" s="289"/>
      <c r="I6" s="288" t="s">
        <v>285</v>
      </c>
      <c r="J6" s="289"/>
      <c r="K6" s="289"/>
      <c r="L6" s="290"/>
      <c r="M6" s="289"/>
      <c r="N6" s="288" t="s">
        <v>286</v>
      </c>
      <c r="O6" s="289"/>
      <c r="P6" s="289"/>
      <c r="Q6" s="290"/>
      <c r="R6" s="289"/>
      <c r="S6" s="549"/>
      <c r="T6" s="477"/>
      <c r="U6" s="477"/>
      <c r="V6" s="477"/>
      <c r="W6" s="552"/>
      <c r="Y6" s="777"/>
      <c r="AA6" s="438"/>
    </row>
    <row r="7" spans="1:41" ht="16.149999999999999" customHeight="1" thickBot="1" x14ac:dyDescent="0.45">
      <c r="B7" s="520">
        <v>46117</v>
      </c>
      <c r="C7" s="521">
        <f>IF(B7&lt;&gt;0,B7,"")</f>
        <v>46117</v>
      </c>
      <c r="D7" s="522"/>
      <c r="E7" s="523"/>
      <c r="F7" s="674"/>
      <c r="G7" s="700" t="s">
        <v>297</v>
      </c>
      <c r="H7" s="698" t="s">
        <v>352</v>
      </c>
      <c r="I7" s="527"/>
      <c r="J7" s="528"/>
      <c r="K7" s="528"/>
      <c r="L7" s="528"/>
      <c r="M7" s="529"/>
      <c r="N7" s="727" t="s">
        <v>593</v>
      </c>
      <c r="O7" s="728"/>
      <c r="P7" s="800" t="s">
        <v>624</v>
      </c>
      <c r="Q7" s="801"/>
      <c r="R7" s="802"/>
      <c r="S7" s="527"/>
      <c r="T7" s="528"/>
      <c r="U7" s="528"/>
      <c r="V7" s="528"/>
      <c r="W7" s="535"/>
      <c r="Y7" s="476"/>
      <c r="AD7" s="2"/>
    </row>
    <row r="8" spans="1:41" ht="12.75" customHeight="1" x14ac:dyDescent="0.4">
      <c r="B8" s="540">
        <v>46123</v>
      </c>
      <c r="C8" s="541">
        <f t="shared" ref="C8:C41" si="0">IF(B8&lt;&gt;0,B8,"")</f>
        <v>46123</v>
      </c>
      <c r="D8" s="709"/>
      <c r="E8" s="710"/>
      <c r="F8" s="710"/>
      <c r="G8" s="710"/>
      <c r="H8" s="711"/>
      <c r="I8" s="712"/>
      <c r="J8" s="713"/>
      <c r="K8" s="714"/>
      <c r="L8" s="713"/>
      <c r="M8" s="715"/>
      <c r="N8" s="549"/>
      <c r="O8" s="477"/>
      <c r="P8" s="729">
        <v>0.5</v>
      </c>
      <c r="Q8" s="729">
        <v>0.5625</v>
      </c>
      <c r="R8" s="730">
        <v>0.625</v>
      </c>
      <c r="S8" s="549"/>
      <c r="T8" s="477"/>
      <c r="U8" s="477"/>
      <c r="V8" s="477"/>
      <c r="W8" s="552"/>
      <c r="Y8" s="474" t="s">
        <v>598</v>
      </c>
      <c r="AD8" s="2"/>
    </row>
    <row r="9" spans="1:41" ht="23.1" customHeight="1" thickBot="1" x14ac:dyDescent="0.45">
      <c r="B9" s="553">
        <v>46124</v>
      </c>
      <c r="C9" s="554">
        <f t="shared" si="0"/>
        <v>46124</v>
      </c>
      <c r="D9" s="583" t="s">
        <v>193</v>
      </c>
      <c r="E9" s="575" t="s">
        <v>310</v>
      </c>
      <c r="F9" s="557" t="s">
        <v>290</v>
      </c>
      <c r="G9" s="557" t="s">
        <v>291</v>
      </c>
      <c r="H9" s="558" t="s">
        <v>292</v>
      </c>
      <c r="I9" s="559"/>
      <c r="J9" s="560"/>
      <c r="K9" s="560"/>
      <c r="L9" s="560"/>
      <c r="M9" s="561"/>
      <c r="N9" s="559"/>
      <c r="O9" s="560"/>
      <c r="P9" s="560"/>
      <c r="Q9" s="560"/>
      <c r="R9" s="561"/>
      <c r="S9" s="559"/>
      <c r="T9" s="560"/>
      <c r="U9" s="560"/>
      <c r="V9" s="560"/>
      <c r="W9" s="562"/>
      <c r="Y9" s="474"/>
      <c r="AD9" s="2"/>
    </row>
    <row r="10" spans="1:41" ht="12.75" customHeight="1" thickBot="1" x14ac:dyDescent="0.45">
      <c r="B10" s="540"/>
      <c r="C10" s="541" t="str">
        <f t="shared" si="0"/>
        <v/>
      </c>
      <c r="D10" s="709"/>
      <c r="E10" s="710"/>
      <c r="F10" s="710"/>
      <c r="G10" s="710"/>
      <c r="H10" s="711"/>
      <c r="I10" s="712"/>
      <c r="J10" s="713"/>
      <c r="K10" s="714"/>
      <c r="L10" s="713"/>
      <c r="M10" s="715"/>
      <c r="N10" s="567" t="s">
        <v>289</v>
      </c>
      <c r="O10" s="568"/>
      <c r="P10" s="568"/>
      <c r="Q10" s="569"/>
      <c r="R10" s="568"/>
      <c r="S10" s="567" t="s">
        <v>288</v>
      </c>
      <c r="T10" s="568"/>
      <c r="U10" s="568"/>
      <c r="V10" s="569"/>
      <c r="W10" s="570"/>
      <c r="Y10" s="474" t="s">
        <v>599</v>
      </c>
      <c r="AD10" s="2"/>
    </row>
    <row r="11" spans="1:41" ht="23.1" customHeight="1" thickBot="1" x14ac:dyDescent="0.45">
      <c r="B11" s="553">
        <v>46131</v>
      </c>
      <c r="C11" s="554">
        <f t="shared" si="0"/>
        <v>46131</v>
      </c>
      <c r="D11" s="759" t="s">
        <v>329</v>
      </c>
      <c r="E11" s="758" t="s">
        <v>330</v>
      </c>
      <c r="F11" s="758" t="s">
        <v>331</v>
      </c>
      <c r="G11" s="758" t="s">
        <v>332</v>
      </c>
      <c r="H11" s="741" t="s">
        <v>314</v>
      </c>
      <c r="I11" s="559"/>
      <c r="J11" s="560"/>
      <c r="K11" s="560"/>
      <c r="L11" s="560"/>
      <c r="M11" s="561"/>
      <c r="N11" s="574" t="s">
        <v>312</v>
      </c>
      <c r="O11" s="575" t="s">
        <v>631</v>
      </c>
      <c r="P11" s="575" t="s">
        <v>630</v>
      </c>
      <c r="Q11" s="643" t="s">
        <v>155</v>
      </c>
      <c r="R11" s="576" t="s">
        <v>327</v>
      </c>
      <c r="S11" s="577" t="s">
        <v>158</v>
      </c>
      <c r="T11" s="743" t="s">
        <v>634</v>
      </c>
      <c r="U11" s="742" t="s">
        <v>635</v>
      </c>
      <c r="V11" s="578" t="s">
        <v>460</v>
      </c>
      <c r="W11" s="744" t="s">
        <v>643</v>
      </c>
      <c r="Y11" s="476" t="s">
        <v>636</v>
      </c>
      <c r="AA11" s="100" t="s">
        <v>575</v>
      </c>
      <c r="AD11" s="2" t="s">
        <v>632</v>
      </c>
    </row>
    <row r="12" spans="1:41" ht="14.25" customHeight="1" x14ac:dyDescent="0.4">
      <c r="B12" s="540"/>
      <c r="C12" s="541"/>
      <c r="D12" s="709"/>
      <c r="E12" s="710"/>
      <c r="F12" s="710"/>
      <c r="G12" s="710"/>
      <c r="H12" s="766" t="s">
        <v>656</v>
      </c>
      <c r="I12" s="712"/>
      <c r="J12" s="713"/>
      <c r="K12" s="714"/>
      <c r="L12" s="713"/>
      <c r="M12" s="715"/>
      <c r="N12" s="549"/>
      <c r="O12" s="477"/>
      <c r="P12" s="477"/>
      <c r="Q12" s="766" t="s">
        <v>656</v>
      </c>
      <c r="R12" s="581"/>
      <c r="S12" s="735"/>
      <c r="T12" s="766" t="s">
        <v>656</v>
      </c>
      <c r="U12" s="524"/>
      <c r="V12" s="766" t="s">
        <v>656</v>
      </c>
      <c r="W12" s="736"/>
      <c r="Y12" s="474" t="s">
        <v>479</v>
      </c>
      <c r="AD12" s="2" t="s">
        <v>633</v>
      </c>
    </row>
    <row r="13" spans="1:41" ht="23.1" customHeight="1" thickBot="1" x14ac:dyDescent="0.45">
      <c r="B13" s="553">
        <v>46138</v>
      </c>
      <c r="C13" s="554">
        <f t="shared" si="0"/>
        <v>46138</v>
      </c>
      <c r="D13" s="759" t="s">
        <v>339</v>
      </c>
      <c r="E13" s="741" t="s">
        <v>161</v>
      </c>
      <c r="F13" s="557" t="s">
        <v>469</v>
      </c>
      <c r="G13" s="557" t="s">
        <v>470</v>
      </c>
      <c r="H13" s="558" t="s">
        <v>471</v>
      </c>
      <c r="I13" s="559"/>
      <c r="J13" s="560"/>
      <c r="K13" s="560"/>
      <c r="L13" s="560"/>
      <c r="M13" s="561"/>
      <c r="N13" s="574" t="s">
        <v>640</v>
      </c>
      <c r="O13" s="575" t="s">
        <v>639</v>
      </c>
      <c r="P13" s="738" t="s">
        <v>638</v>
      </c>
      <c r="Q13" s="575" t="s">
        <v>326</v>
      </c>
      <c r="R13" s="765" t="s">
        <v>315</v>
      </c>
      <c r="S13" s="760" t="s">
        <v>637</v>
      </c>
      <c r="T13" s="578" t="s">
        <v>316</v>
      </c>
      <c r="U13" s="578" t="s">
        <v>641</v>
      </c>
      <c r="V13" s="738" t="s">
        <v>313</v>
      </c>
      <c r="W13" s="762" t="s">
        <v>294</v>
      </c>
      <c r="Y13" s="476" t="s">
        <v>642</v>
      </c>
      <c r="AD13" s="2"/>
    </row>
    <row r="14" spans="1:41" ht="22.5" customHeight="1" thickBot="1" x14ac:dyDescent="0.45">
      <c r="B14" s="668">
        <v>46141</v>
      </c>
      <c r="C14" s="669">
        <f t="shared" si="0"/>
        <v>46141</v>
      </c>
      <c r="D14" s="699" t="s">
        <v>300</v>
      </c>
      <c r="E14" s="700" t="s">
        <v>348</v>
      </c>
      <c r="F14" s="701" t="s">
        <v>353</v>
      </c>
      <c r="G14" s="701" t="s">
        <v>354</v>
      </c>
      <c r="H14" s="701" t="s">
        <v>355</v>
      </c>
      <c r="I14" s="673"/>
      <c r="J14" s="674"/>
      <c r="K14" s="674"/>
      <c r="L14" s="674"/>
      <c r="M14" s="675"/>
      <c r="N14" s="673"/>
      <c r="O14" s="674"/>
      <c r="P14" s="674"/>
      <c r="Q14" s="674"/>
      <c r="R14" s="675"/>
      <c r="S14" s="673"/>
      <c r="T14" s="674"/>
      <c r="U14" s="674"/>
      <c r="V14" s="674"/>
      <c r="W14" s="676"/>
      <c r="Y14" s="474"/>
      <c r="AD14" s="2"/>
    </row>
    <row r="15" spans="1:41" ht="22.5" customHeight="1" thickBot="1" x14ac:dyDescent="0.45">
      <c r="B15" s="634">
        <v>46148</v>
      </c>
      <c r="C15" s="521">
        <f t="shared" si="0"/>
        <v>46148</v>
      </c>
      <c r="D15" s="745" t="s">
        <v>356</v>
      </c>
      <c r="E15" s="746" t="s">
        <v>357</v>
      </c>
      <c r="F15" s="746" t="s">
        <v>358</v>
      </c>
      <c r="G15" s="689" t="s">
        <v>587</v>
      </c>
      <c r="H15" s="690"/>
      <c r="I15" s="704" t="s">
        <v>349</v>
      </c>
      <c r="J15" s="705" t="s">
        <v>351</v>
      </c>
      <c r="K15" s="746" t="s">
        <v>359</v>
      </c>
      <c r="L15" s="764" t="s">
        <v>613</v>
      </c>
      <c r="M15" s="601" t="s">
        <v>587</v>
      </c>
      <c r="N15" s="527"/>
      <c r="O15" s="528"/>
      <c r="P15" s="528"/>
      <c r="Q15" s="528"/>
      <c r="R15" s="529"/>
      <c r="S15" s="673"/>
      <c r="T15" s="674"/>
      <c r="U15" s="674"/>
      <c r="V15" s="674"/>
      <c r="W15" s="676"/>
      <c r="Y15" s="474"/>
      <c r="AB15" s="438"/>
      <c r="AE15" s="100"/>
    </row>
    <row r="16" spans="1:41" ht="14.25" customHeight="1" x14ac:dyDescent="0.4">
      <c r="B16" s="619">
        <v>46151</v>
      </c>
      <c r="C16" s="541">
        <f t="shared" si="0"/>
        <v>46151</v>
      </c>
      <c r="D16" s="721"/>
      <c r="E16" s="713"/>
      <c r="F16" s="713"/>
      <c r="G16" s="713"/>
      <c r="H16" s="715"/>
      <c r="I16" s="721"/>
      <c r="J16" s="713"/>
      <c r="K16" s="713"/>
      <c r="L16" s="713"/>
      <c r="M16" s="715"/>
      <c r="N16" s="549"/>
      <c r="O16" s="477"/>
      <c r="P16" s="477"/>
      <c r="Q16" s="477"/>
      <c r="R16" s="581"/>
      <c r="S16" s="549"/>
      <c r="T16" s="477"/>
      <c r="U16" s="477"/>
      <c r="V16" s="477"/>
      <c r="W16" s="552"/>
      <c r="Y16" s="474" t="s">
        <v>611</v>
      </c>
      <c r="AA16" s="438" t="s">
        <v>573</v>
      </c>
      <c r="AB16" s="100" t="s">
        <v>574</v>
      </c>
      <c r="AD16" s="100" t="s">
        <v>579</v>
      </c>
      <c r="AE16" s="100"/>
    </row>
    <row r="17" spans="1:31" ht="27" customHeight="1" thickBot="1" x14ac:dyDescent="0.45">
      <c r="B17" s="620">
        <v>46152</v>
      </c>
      <c r="C17" s="554">
        <f t="shared" si="0"/>
        <v>46152</v>
      </c>
      <c r="D17" s="574" t="s">
        <v>346</v>
      </c>
      <c r="E17" s="578" t="s">
        <v>343</v>
      </c>
      <c r="F17" s="578" t="s">
        <v>458</v>
      </c>
      <c r="G17" s="578" t="s">
        <v>341</v>
      </c>
      <c r="H17" s="584" t="s">
        <v>317</v>
      </c>
      <c r="I17" s="759" t="s">
        <v>337</v>
      </c>
      <c r="J17" s="758" t="s">
        <v>338</v>
      </c>
      <c r="K17" s="575" t="s">
        <v>311</v>
      </c>
      <c r="L17" s="575" t="s">
        <v>191</v>
      </c>
      <c r="M17" s="576" t="s">
        <v>347</v>
      </c>
      <c r="N17" s="626" t="s">
        <v>286</v>
      </c>
      <c r="O17" s="627"/>
      <c r="P17" s="627"/>
      <c r="Q17" s="628"/>
      <c r="R17" s="627"/>
      <c r="S17" s="559"/>
      <c r="T17" s="560"/>
      <c r="U17" s="560"/>
      <c r="V17" s="560"/>
      <c r="W17" s="562"/>
      <c r="Y17" s="474" t="s">
        <v>611</v>
      </c>
      <c r="AA17" s="438" t="s">
        <v>573</v>
      </c>
      <c r="AB17" s="100" t="s">
        <v>574</v>
      </c>
      <c r="AD17" s="100" t="s">
        <v>580</v>
      </c>
      <c r="AE17" s="100"/>
    </row>
    <row r="18" spans="1:31" ht="15" customHeight="1" x14ac:dyDescent="0.25">
      <c r="B18" s="619">
        <v>46158</v>
      </c>
      <c r="C18" s="541">
        <f t="shared" si="0"/>
        <v>46158</v>
      </c>
      <c r="D18" s="775" t="s">
        <v>653</v>
      </c>
      <c r="E18" s="775" t="s">
        <v>653</v>
      </c>
      <c r="F18" s="775" t="s">
        <v>653</v>
      </c>
      <c r="G18" s="775" t="s">
        <v>653</v>
      </c>
      <c r="H18" s="715"/>
      <c r="I18" s="721"/>
      <c r="J18" s="713"/>
      <c r="K18" s="713"/>
      <c r="L18" s="713"/>
      <c r="M18" s="715"/>
      <c r="N18" s="549"/>
      <c r="O18" s="477"/>
      <c r="P18" s="477"/>
      <c r="Q18" s="477"/>
      <c r="R18" s="581"/>
      <c r="S18" s="549"/>
      <c r="T18" s="477"/>
      <c r="U18" s="477"/>
      <c r="V18" s="477"/>
      <c r="W18" s="552"/>
      <c r="Y18" s="768" t="s">
        <v>658</v>
      </c>
      <c r="AA18" s="438" t="s">
        <v>573</v>
      </c>
      <c r="AB18" s="100" t="s">
        <v>574</v>
      </c>
      <c r="AC18" s="100" t="s">
        <v>588</v>
      </c>
      <c r="AD18" s="100" t="s">
        <v>581</v>
      </c>
      <c r="AE18" s="100"/>
    </row>
    <row r="19" spans="1:31" ht="23.1" customHeight="1" thickBot="1" x14ac:dyDescent="0.45">
      <c r="B19" s="620">
        <v>46159</v>
      </c>
      <c r="C19" s="554">
        <f t="shared" si="0"/>
        <v>46159</v>
      </c>
      <c r="D19" s="947" t="s">
        <v>665</v>
      </c>
      <c r="E19" s="707" t="s">
        <v>666</v>
      </c>
      <c r="F19" s="948" t="s">
        <v>667</v>
      </c>
      <c r="G19" s="767" t="s">
        <v>657</v>
      </c>
      <c r="H19" s="601" t="s">
        <v>587</v>
      </c>
      <c r="I19" s="761" t="s">
        <v>646</v>
      </c>
      <c r="J19" s="761" t="s">
        <v>647</v>
      </c>
      <c r="K19" s="747" t="s">
        <v>362</v>
      </c>
      <c r="L19" s="747" t="s">
        <v>648</v>
      </c>
      <c r="M19" s="726" t="s">
        <v>196</v>
      </c>
      <c r="N19" s="559"/>
      <c r="O19" s="560"/>
      <c r="P19" s="560"/>
      <c r="Q19" s="560"/>
      <c r="R19" s="561"/>
      <c r="S19" s="626" t="s">
        <v>296</v>
      </c>
      <c r="T19" s="627"/>
      <c r="U19" s="627"/>
      <c r="V19" s="628"/>
      <c r="W19" s="688"/>
      <c r="Y19" s="475" t="s">
        <v>617</v>
      </c>
      <c r="AA19" s="438"/>
      <c r="AB19" s="100" t="s">
        <v>585</v>
      </c>
      <c r="AC19" s="100" t="s">
        <v>589</v>
      </c>
      <c r="AD19" s="100" t="s">
        <v>582</v>
      </c>
    </row>
    <row r="20" spans="1:31" ht="14.25" customHeight="1" thickBot="1" x14ac:dyDescent="0.45">
      <c r="B20" s="619">
        <v>46165</v>
      </c>
      <c r="C20" s="541">
        <f t="shared" si="0"/>
        <v>46165</v>
      </c>
      <c r="D20" s="549"/>
      <c r="E20" s="477"/>
      <c r="F20" s="766" t="s">
        <v>653</v>
      </c>
      <c r="G20" s="477"/>
      <c r="H20" s="552"/>
      <c r="I20" s="721"/>
      <c r="J20" s="713"/>
      <c r="K20" s="713"/>
      <c r="L20" s="713"/>
      <c r="M20" s="715"/>
      <c r="N20" s="549"/>
      <c r="O20" s="477"/>
      <c r="P20" s="477"/>
      <c r="Q20" s="477"/>
      <c r="R20" s="581"/>
      <c r="S20" s="549"/>
      <c r="T20" s="477"/>
      <c r="U20" s="477"/>
      <c r="V20" s="477"/>
      <c r="W20" s="552"/>
      <c r="Y20" s="475"/>
      <c r="AA20" s="438"/>
      <c r="AD20" s="100" t="s">
        <v>590</v>
      </c>
    </row>
    <row r="21" spans="1:31" ht="23.1" customHeight="1" thickBot="1" x14ac:dyDescent="0.45">
      <c r="B21" s="620">
        <v>46166</v>
      </c>
      <c r="C21" s="554">
        <f t="shared" si="0"/>
        <v>46166</v>
      </c>
      <c r="D21" s="555" t="s">
        <v>462</v>
      </c>
      <c r="E21" s="556" t="s">
        <v>463</v>
      </c>
      <c r="F21" s="770" t="s">
        <v>468</v>
      </c>
      <c r="G21" s="689" t="s">
        <v>587</v>
      </c>
      <c r="H21" s="690"/>
      <c r="I21" s="574" t="s">
        <v>307</v>
      </c>
      <c r="J21" s="578" t="s">
        <v>308</v>
      </c>
      <c r="K21" s="578" t="s">
        <v>397</v>
      </c>
      <c r="L21" s="578" t="s">
        <v>398</v>
      </c>
      <c r="M21" s="601" t="s">
        <v>587</v>
      </c>
      <c r="N21" s="559"/>
      <c r="O21" s="560"/>
      <c r="P21" s="560"/>
      <c r="Q21" s="560"/>
      <c r="R21" s="561"/>
      <c r="S21" s="559"/>
      <c r="T21" s="560"/>
      <c r="U21" s="560"/>
      <c r="V21" s="560"/>
      <c r="W21" s="562"/>
      <c r="Y21" s="475" t="s">
        <v>664</v>
      </c>
      <c r="AB21" s="100" t="s">
        <v>585</v>
      </c>
      <c r="AD21" s="100" t="s">
        <v>591</v>
      </c>
    </row>
    <row r="22" spans="1:31" ht="15" customHeight="1" x14ac:dyDescent="0.25">
      <c r="B22" s="619">
        <v>46172</v>
      </c>
      <c r="C22" s="541">
        <f t="shared" si="0"/>
        <v>46172</v>
      </c>
      <c r="D22" s="771" t="s">
        <v>668</v>
      </c>
      <c r="E22" s="775" t="s">
        <v>653</v>
      </c>
      <c r="F22" s="775" t="s">
        <v>653</v>
      </c>
      <c r="G22" s="781" t="s">
        <v>669</v>
      </c>
      <c r="H22" s="782"/>
      <c r="I22" s="775" t="s">
        <v>653</v>
      </c>
      <c r="J22" s="775" t="s">
        <v>653</v>
      </c>
      <c r="K22" s="775" t="s">
        <v>653</v>
      </c>
      <c r="L22" s="713"/>
      <c r="M22" s="715"/>
      <c r="N22" s="549"/>
      <c r="O22" s="477"/>
      <c r="P22" s="477"/>
      <c r="Q22" s="477"/>
      <c r="R22" s="581"/>
      <c r="S22" s="549"/>
      <c r="T22" s="477"/>
      <c r="U22" s="477"/>
      <c r="V22" s="477"/>
      <c r="W22" s="552"/>
      <c r="Y22" s="474" t="s">
        <v>612</v>
      </c>
      <c r="AA22" s="438" t="s">
        <v>584</v>
      </c>
      <c r="AD22" s="100" t="s">
        <v>592</v>
      </c>
    </row>
    <row r="23" spans="1:31" ht="23.1" customHeight="1" thickBot="1" x14ac:dyDescent="0.45">
      <c r="B23" s="620">
        <v>46173</v>
      </c>
      <c r="C23" s="554">
        <f t="shared" si="0"/>
        <v>46173</v>
      </c>
      <c r="D23" s="555" t="s">
        <v>472</v>
      </c>
      <c r="E23" s="769" t="s">
        <v>466</v>
      </c>
      <c r="F23" s="769" t="s">
        <v>467</v>
      </c>
      <c r="G23" s="773" t="s">
        <v>587</v>
      </c>
      <c r="H23" s="774"/>
      <c r="I23" s="772" t="s">
        <v>464</v>
      </c>
      <c r="J23" s="772" t="s">
        <v>456</v>
      </c>
      <c r="K23" s="772" t="s">
        <v>457</v>
      </c>
      <c r="L23" s="773" t="s">
        <v>587</v>
      </c>
      <c r="M23" s="774"/>
      <c r="N23" s="559"/>
      <c r="O23" s="560"/>
      <c r="P23" s="560"/>
      <c r="Q23" s="560"/>
      <c r="R23" s="561"/>
      <c r="S23" s="559"/>
      <c r="T23" s="560"/>
      <c r="U23" s="560"/>
      <c r="V23" s="560"/>
      <c r="W23" s="562"/>
      <c r="Y23" s="475" t="s">
        <v>628</v>
      </c>
      <c r="AA23" s="438"/>
    </row>
    <row r="24" spans="1:31" s="2" customFormat="1" ht="14.25" customHeight="1" x14ac:dyDescent="0.4">
      <c r="A24" s="1"/>
      <c r="B24" s="595">
        <v>46179</v>
      </c>
      <c r="C24" s="541">
        <f t="shared" si="0"/>
        <v>46179</v>
      </c>
      <c r="D24" s="596" t="s">
        <v>319</v>
      </c>
      <c r="E24" s="597" t="s">
        <v>320</v>
      </c>
      <c r="F24" s="597" t="s">
        <v>321</v>
      </c>
      <c r="G24" s="781" t="s">
        <v>587</v>
      </c>
      <c r="H24" s="782"/>
      <c r="I24" s="598" t="s">
        <v>587</v>
      </c>
      <c r="J24" s="546"/>
      <c r="K24" s="546"/>
      <c r="L24" s="546"/>
      <c r="M24" s="548"/>
      <c r="N24" s="549"/>
      <c r="O24" s="477"/>
      <c r="P24" s="477"/>
      <c r="Q24" s="477"/>
      <c r="R24" s="581"/>
      <c r="S24" s="549"/>
      <c r="T24" s="477"/>
      <c r="U24" s="477"/>
      <c r="V24" s="477"/>
      <c r="W24" s="552"/>
      <c r="Y24" s="474" t="s">
        <v>629</v>
      </c>
      <c r="Z24" s="100"/>
      <c r="AA24" s="438"/>
      <c r="AB24" s="100"/>
      <c r="AC24" s="100"/>
      <c r="AD24" s="100"/>
    </row>
    <row r="25" spans="1:31" s="2" customFormat="1" ht="14.25" customHeight="1" thickBot="1" x14ac:dyDescent="0.45">
      <c r="A25" s="1"/>
      <c r="B25" s="788">
        <v>46180</v>
      </c>
      <c r="C25" s="790">
        <f>IF(B25&lt;&gt;0,B25,"")</f>
        <v>46180</v>
      </c>
      <c r="D25" s="732">
        <v>0.33333333333333331</v>
      </c>
      <c r="E25" s="733" t="s">
        <v>625</v>
      </c>
      <c r="F25" s="733" t="s">
        <v>626</v>
      </c>
      <c r="G25" s="719"/>
      <c r="H25" s="720"/>
      <c r="I25" s="792" t="s">
        <v>587</v>
      </c>
      <c r="J25" s="793"/>
      <c r="K25" s="793"/>
      <c r="L25" s="793"/>
      <c r="M25" s="794"/>
      <c r="N25" s="527"/>
      <c r="O25" s="528"/>
      <c r="P25" s="528"/>
      <c r="Q25" s="528"/>
      <c r="R25" s="529"/>
      <c r="S25" s="527"/>
      <c r="T25" s="528"/>
      <c r="U25" s="528"/>
      <c r="V25" s="528"/>
      <c r="W25" s="535"/>
      <c r="Y25" s="474"/>
      <c r="Z25" s="100"/>
      <c r="AA25" s="438"/>
      <c r="AB25" s="100"/>
      <c r="AC25" s="100"/>
      <c r="AD25" s="100"/>
    </row>
    <row r="26" spans="1:31" s="2" customFormat="1" ht="16.5" thickBot="1" x14ac:dyDescent="0.45">
      <c r="A26" s="1"/>
      <c r="B26" s="789"/>
      <c r="C26" s="791"/>
      <c r="D26" s="555" t="s">
        <v>302</v>
      </c>
      <c r="E26" s="707" t="s">
        <v>411</v>
      </c>
      <c r="F26" s="622" t="s">
        <v>303</v>
      </c>
      <c r="G26" s="689" t="s">
        <v>587</v>
      </c>
      <c r="H26" s="690"/>
      <c r="I26" s="795"/>
      <c r="J26" s="796"/>
      <c r="K26" s="796"/>
      <c r="L26" s="796"/>
      <c r="M26" s="797"/>
      <c r="N26" s="559"/>
      <c r="O26" s="560"/>
      <c r="P26" s="560"/>
      <c r="Q26" s="560"/>
      <c r="R26" s="561"/>
      <c r="S26" s="559"/>
      <c r="T26" s="560"/>
      <c r="U26" s="560"/>
      <c r="V26" s="560"/>
      <c r="W26" s="562"/>
      <c r="Y26" s="476" t="s">
        <v>622</v>
      </c>
      <c r="Z26" s="100"/>
      <c r="AA26" s="438"/>
      <c r="AB26" s="100"/>
      <c r="AC26" s="100"/>
      <c r="AD26" s="100"/>
    </row>
    <row r="27" spans="1:31" s="2" customFormat="1" ht="15.75" customHeight="1" x14ac:dyDescent="0.4">
      <c r="A27" s="1"/>
      <c r="B27" s="594">
        <v>46186</v>
      </c>
      <c r="C27" s="471">
        <f t="shared" si="0"/>
        <v>46186</v>
      </c>
      <c r="D27" s="608" t="s">
        <v>322</v>
      </c>
      <c r="E27" s="609" t="s">
        <v>323</v>
      </c>
      <c r="F27" s="609" t="s">
        <v>324</v>
      </c>
      <c r="G27" s="781" t="s">
        <v>587</v>
      </c>
      <c r="H27" s="782"/>
      <c r="I27" s="579" t="s">
        <v>587</v>
      </c>
      <c r="J27" s="539"/>
      <c r="K27" s="539"/>
      <c r="L27" s="539"/>
      <c r="M27" s="580"/>
      <c r="N27" s="227"/>
      <c r="O27" s="226"/>
      <c r="P27" s="226"/>
      <c r="Q27" s="226"/>
      <c r="R27" s="228"/>
      <c r="S27" s="227"/>
      <c r="T27" s="226"/>
      <c r="U27" s="226"/>
      <c r="V27" s="226"/>
      <c r="W27" s="235"/>
      <c r="Y27" s="474" t="s">
        <v>618</v>
      </c>
      <c r="Z27" s="100"/>
      <c r="AA27" s="438"/>
      <c r="AB27" s="100"/>
      <c r="AC27" s="100"/>
      <c r="AD27" s="100"/>
    </row>
    <row r="28" spans="1:31" s="2" customFormat="1" ht="14.25" customHeight="1" x14ac:dyDescent="0.4">
      <c r="A28" s="1"/>
      <c r="B28" s="788">
        <v>46187</v>
      </c>
      <c r="C28" s="790">
        <f>IF(B28&lt;&gt;0,B28,"")</f>
        <v>46187</v>
      </c>
      <c r="D28" s="732">
        <v>0.33333333333333331</v>
      </c>
      <c r="E28" s="733" t="s">
        <v>625</v>
      </c>
      <c r="F28" s="733" t="s">
        <v>626</v>
      </c>
      <c r="G28" s="733" t="s">
        <v>627</v>
      </c>
      <c r="H28" s="731"/>
      <c r="I28" s="792" t="s">
        <v>587</v>
      </c>
      <c r="J28" s="793"/>
      <c r="K28" s="793"/>
      <c r="L28" s="793"/>
      <c r="M28" s="794"/>
      <c r="N28" s="527"/>
      <c r="O28" s="528"/>
      <c r="P28" s="528"/>
      <c r="Q28" s="528"/>
      <c r="R28" s="529"/>
      <c r="S28" s="527"/>
      <c r="T28" s="528"/>
      <c r="U28" s="528"/>
      <c r="V28" s="528"/>
      <c r="W28" s="535"/>
      <c r="Y28" s="474"/>
      <c r="Z28" s="100"/>
      <c r="AA28" s="438"/>
      <c r="AB28" s="100"/>
      <c r="AC28" s="100"/>
      <c r="AD28" s="100"/>
    </row>
    <row r="29" spans="1:31" s="2" customFormat="1" ht="16.5" thickBot="1" x14ac:dyDescent="0.45">
      <c r="A29" s="1"/>
      <c r="B29" s="789"/>
      <c r="C29" s="791"/>
      <c r="D29" s="603" t="s">
        <v>304</v>
      </c>
      <c r="E29" s="604" t="s">
        <v>173</v>
      </c>
      <c r="F29" s="763" t="s">
        <v>305</v>
      </c>
      <c r="G29" s="606" t="s">
        <v>306</v>
      </c>
      <c r="H29" s="517"/>
      <c r="I29" s="795"/>
      <c r="J29" s="796"/>
      <c r="K29" s="796"/>
      <c r="L29" s="796"/>
      <c r="M29" s="797"/>
      <c r="N29" s="590"/>
      <c r="O29" s="591"/>
      <c r="P29" s="591"/>
      <c r="Q29" s="591"/>
      <c r="R29" s="592"/>
      <c r="S29" s="590"/>
      <c r="T29" s="591"/>
      <c r="U29" s="591"/>
      <c r="V29" s="591"/>
      <c r="W29" s="593"/>
      <c r="Y29" s="724" t="s">
        <v>663</v>
      </c>
      <c r="Z29" s="100"/>
      <c r="AA29" s="438"/>
      <c r="AB29" s="100"/>
      <c r="AC29" s="100"/>
      <c r="AD29" s="100"/>
    </row>
    <row r="30" spans="1:31" s="2" customFormat="1" ht="12.75" customHeight="1" x14ac:dyDescent="0.4">
      <c r="A30" s="1"/>
      <c r="B30" s="595">
        <v>46193</v>
      </c>
      <c r="C30" s="541">
        <f t="shared" si="0"/>
        <v>46193</v>
      </c>
      <c r="D30" s="596" t="s">
        <v>364</v>
      </c>
      <c r="E30" s="597" t="s">
        <v>325</v>
      </c>
      <c r="F30" s="597" t="s">
        <v>365</v>
      </c>
      <c r="G30" s="781" t="s">
        <v>587</v>
      </c>
      <c r="H30" s="782"/>
      <c r="I30" s="598" t="s">
        <v>587</v>
      </c>
      <c r="J30" s="546"/>
      <c r="K30" s="546"/>
      <c r="L30" s="546"/>
      <c r="M30" s="548"/>
      <c r="N30" s="549"/>
      <c r="O30" s="477"/>
      <c r="P30" s="477"/>
      <c r="Q30" s="477"/>
      <c r="R30" s="581"/>
      <c r="S30" s="549"/>
      <c r="T30" s="477"/>
      <c r="U30" s="477"/>
      <c r="V30" s="477"/>
      <c r="W30" s="552"/>
      <c r="Y30" s="474" t="s">
        <v>659</v>
      </c>
      <c r="Z30" s="100"/>
      <c r="AA30" s="438"/>
      <c r="AB30" s="100"/>
      <c r="AC30" s="100"/>
      <c r="AD30" s="100"/>
    </row>
    <row r="31" spans="1:31" s="2" customFormat="1" ht="17.25" thickBot="1" x14ac:dyDescent="0.45">
      <c r="A31" s="1"/>
      <c r="B31" s="599">
        <v>46194</v>
      </c>
      <c r="C31" s="554">
        <f t="shared" si="0"/>
        <v>46194</v>
      </c>
      <c r="D31" s="582" t="s">
        <v>587</v>
      </c>
      <c r="E31" s="600"/>
      <c r="F31" s="600"/>
      <c r="G31" s="600"/>
      <c r="H31" s="601"/>
      <c r="I31" s="582" t="s">
        <v>587</v>
      </c>
      <c r="J31" s="600"/>
      <c r="K31" s="600"/>
      <c r="L31" s="600"/>
      <c r="M31" s="601"/>
      <c r="N31" s="559"/>
      <c r="O31" s="560"/>
      <c r="P31" s="560"/>
      <c r="Q31" s="560"/>
      <c r="R31" s="561"/>
      <c r="S31" s="559"/>
      <c r="T31" s="560"/>
      <c r="U31" s="560"/>
      <c r="V31" s="560"/>
      <c r="W31" s="562"/>
      <c r="Y31" s="474" t="s">
        <v>660</v>
      </c>
      <c r="Z31" s="100"/>
      <c r="AA31" s="438"/>
      <c r="AB31" s="100"/>
      <c r="AC31" s="100"/>
      <c r="AD31" s="100"/>
    </row>
    <row r="32" spans="1:31" s="2" customFormat="1" ht="16.5" x14ac:dyDescent="0.4">
      <c r="A32" s="1"/>
      <c r="B32" s="594">
        <v>46200</v>
      </c>
      <c r="C32" s="471">
        <f t="shared" si="0"/>
        <v>46200</v>
      </c>
      <c r="D32" s="579" t="s">
        <v>587</v>
      </c>
      <c r="E32" s="539"/>
      <c r="F32" s="539"/>
      <c r="G32" s="539"/>
      <c r="H32" s="580"/>
      <c r="I32" s="579" t="s">
        <v>587</v>
      </c>
      <c r="J32" s="539"/>
      <c r="K32" s="539"/>
      <c r="L32" s="539"/>
      <c r="M32" s="580"/>
      <c r="N32" s="227"/>
      <c r="O32" s="226"/>
      <c r="P32" s="226"/>
      <c r="Q32" s="226"/>
      <c r="R32" s="228"/>
      <c r="S32" s="227"/>
      <c r="T32" s="226"/>
      <c r="U32" s="226"/>
      <c r="V32" s="226"/>
      <c r="W32" s="235"/>
      <c r="Y32" s="474" t="s">
        <v>661</v>
      </c>
      <c r="Z32" s="100"/>
      <c r="AA32" s="438"/>
      <c r="AB32" s="100"/>
      <c r="AC32" s="100"/>
      <c r="AD32" s="100"/>
    </row>
    <row r="33" spans="1:41" s="2" customFormat="1" ht="16.5" x14ac:dyDescent="0.4">
      <c r="A33" s="1"/>
      <c r="B33" s="473">
        <v>46201</v>
      </c>
      <c r="C33" s="472">
        <f t="shared" si="0"/>
        <v>46201</v>
      </c>
      <c r="D33" s="293" t="s">
        <v>587</v>
      </c>
      <c r="E33" s="294"/>
      <c r="F33" s="294"/>
      <c r="G33" s="294"/>
      <c r="H33" s="295"/>
      <c r="I33" s="293" t="s">
        <v>587</v>
      </c>
      <c r="J33" s="294"/>
      <c r="K33" s="294"/>
      <c r="L33" s="294"/>
      <c r="M33" s="295"/>
      <c r="N33" s="236"/>
      <c r="O33" s="237"/>
      <c r="P33" s="237"/>
      <c r="Q33" s="237"/>
      <c r="R33" s="238"/>
      <c r="S33" s="236"/>
      <c r="T33" s="237"/>
      <c r="U33" s="237"/>
      <c r="V33" s="237"/>
      <c r="W33" s="239"/>
      <c r="Y33" s="476" t="s">
        <v>662</v>
      </c>
      <c r="Z33" s="100"/>
      <c r="AA33" s="438"/>
      <c r="AB33" s="100"/>
      <c r="AC33" s="100"/>
      <c r="AD33" s="100"/>
    </row>
    <row r="34" spans="1:41" s="2" customFormat="1" ht="13.5" hidden="1" customHeight="1" outlineLevel="1" x14ac:dyDescent="0.4">
      <c r="A34" s="1"/>
      <c r="B34" s="594">
        <v>46207</v>
      </c>
      <c r="C34" s="471">
        <f t="shared" si="0"/>
        <v>46207</v>
      </c>
      <c r="D34" s="227"/>
      <c r="E34" s="226"/>
      <c r="F34" s="226"/>
      <c r="G34" s="226"/>
      <c r="H34" s="228"/>
      <c r="I34" s="227"/>
      <c r="J34" s="226"/>
      <c r="K34" s="226"/>
      <c r="L34" s="226"/>
      <c r="M34" s="235"/>
      <c r="N34" s="227"/>
      <c r="O34" s="226"/>
      <c r="P34" s="226"/>
      <c r="Q34" s="226"/>
      <c r="R34" s="228"/>
      <c r="S34" s="227"/>
      <c r="T34" s="226"/>
      <c r="U34" s="226"/>
      <c r="V34" s="226"/>
      <c r="W34" s="235"/>
      <c r="Y34" s="474" t="s">
        <v>608</v>
      </c>
      <c r="Z34" s="100"/>
      <c r="AA34" s="438"/>
      <c r="AB34" s="100"/>
      <c r="AC34" s="100"/>
      <c r="AD34" s="100"/>
    </row>
    <row r="35" spans="1:41" ht="22.5" hidden="1" customHeight="1" outlineLevel="1" x14ac:dyDescent="0.4">
      <c r="B35" s="473">
        <v>46208</v>
      </c>
      <c r="C35" s="472">
        <f t="shared" si="0"/>
        <v>46208</v>
      </c>
      <c r="D35" s="293" t="s">
        <v>301</v>
      </c>
      <c r="E35" s="294"/>
      <c r="F35" s="294"/>
      <c r="G35" s="294"/>
      <c r="H35" s="295"/>
      <c r="I35" s="293" t="s">
        <v>301</v>
      </c>
      <c r="J35" s="294"/>
      <c r="K35" s="294"/>
      <c r="L35" s="294"/>
      <c r="M35" s="295"/>
      <c r="N35" s="236"/>
      <c r="O35" s="237"/>
      <c r="P35" s="237"/>
      <c r="Q35" s="237"/>
      <c r="R35" s="238"/>
      <c r="S35" s="236"/>
      <c r="T35" s="237"/>
      <c r="U35" s="237"/>
      <c r="V35" s="237"/>
      <c r="W35" s="239"/>
      <c r="Y35" s="474" t="s">
        <v>493</v>
      </c>
      <c r="AA35" s="438"/>
    </row>
    <row r="36" spans="1:41" ht="13.5" hidden="1" customHeight="1" outlineLevel="1" x14ac:dyDescent="0.4">
      <c r="B36" s="594">
        <v>46214</v>
      </c>
      <c r="C36" s="471">
        <f t="shared" si="0"/>
        <v>46214</v>
      </c>
      <c r="D36" s="227"/>
      <c r="E36" s="226"/>
      <c r="F36" s="226"/>
      <c r="G36" s="226"/>
      <c r="H36" s="228"/>
      <c r="I36" s="227"/>
      <c r="J36" s="226"/>
      <c r="K36" s="226"/>
      <c r="L36" s="226"/>
      <c r="M36" s="235"/>
      <c r="N36" s="227"/>
      <c r="O36" s="226"/>
      <c r="P36" s="226"/>
      <c r="Q36" s="226"/>
      <c r="R36" s="228"/>
      <c r="S36" s="227"/>
      <c r="T36" s="226"/>
      <c r="U36" s="226"/>
      <c r="V36" s="226"/>
      <c r="W36" s="235"/>
      <c r="Y36" s="474" t="s">
        <v>609</v>
      </c>
      <c r="AA36" s="438"/>
    </row>
    <row r="37" spans="1:41" ht="22.5" hidden="1" customHeight="1" outlineLevel="1" x14ac:dyDescent="0.4">
      <c r="B37" s="473">
        <v>46215</v>
      </c>
      <c r="C37" s="472">
        <f t="shared" si="0"/>
        <v>46215</v>
      </c>
      <c r="D37" s="293" t="s">
        <v>301</v>
      </c>
      <c r="E37" s="294"/>
      <c r="F37" s="294"/>
      <c r="G37" s="294"/>
      <c r="H37" s="295"/>
      <c r="I37" s="293" t="s">
        <v>301</v>
      </c>
      <c r="J37" s="294"/>
      <c r="K37" s="294"/>
      <c r="L37" s="294"/>
      <c r="M37" s="295"/>
      <c r="N37" s="236"/>
      <c r="O37" s="237"/>
      <c r="P37" s="237"/>
      <c r="Q37" s="237"/>
      <c r="R37" s="238"/>
      <c r="S37" s="236"/>
      <c r="T37" s="237"/>
      <c r="U37" s="237"/>
      <c r="V37" s="237"/>
      <c r="W37" s="239"/>
      <c r="Y37" s="474" t="s">
        <v>610</v>
      </c>
      <c r="AA37" s="438"/>
    </row>
    <row r="38" spans="1:41" ht="13.5" hidden="1" customHeight="1" outlineLevel="1" x14ac:dyDescent="0.4">
      <c r="B38" s="594">
        <v>46214</v>
      </c>
      <c r="C38" s="471">
        <f t="shared" si="0"/>
        <v>46214</v>
      </c>
      <c r="D38" s="227"/>
      <c r="E38" s="226"/>
      <c r="F38" s="226"/>
      <c r="G38" s="226"/>
      <c r="H38" s="228"/>
      <c r="I38" s="227"/>
      <c r="J38" s="226"/>
      <c r="K38" s="226"/>
      <c r="L38" s="226"/>
      <c r="M38" s="235"/>
      <c r="N38" s="227"/>
      <c r="O38" s="226"/>
      <c r="P38" s="226"/>
      <c r="Q38" s="226"/>
      <c r="R38" s="228"/>
      <c r="S38" s="227"/>
      <c r="T38" s="226"/>
      <c r="U38" s="226"/>
      <c r="V38" s="226"/>
      <c r="W38" s="235"/>
      <c r="Y38" s="474" t="s">
        <v>609</v>
      </c>
      <c r="AA38" s="438"/>
    </row>
    <row r="39" spans="1:41" ht="22.5" hidden="1" customHeight="1" outlineLevel="1" x14ac:dyDescent="0.4">
      <c r="B39" s="473">
        <v>46222</v>
      </c>
      <c r="C39" s="472">
        <f t="shared" si="0"/>
        <v>46222</v>
      </c>
      <c r="D39" s="293" t="s">
        <v>301</v>
      </c>
      <c r="E39" s="294"/>
      <c r="F39" s="294"/>
      <c r="G39" s="294"/>
      <c r="H39" s="295"/>
      <c r="I39" s="293" t="s">
        <v>301</v>
      </c>
      <c r="J39" s="294"/>
      <c r="K39" s="294"/>
      <c r="L39" s="294"/>
      <c r="M39" s="295"/>
      <c r="N39" s="236"/>
      <c r="O39" s="237"/>
      <c r="P39" s="237"/>
      <c r="Q39" s="237"/>
      <c r="R39" s="238"/>
      <c r="S39" s="236"/>
      <c r="T39" s="237"/>
      <c r="U39" s="237"/>
      <c r="V39" s="237"/>
      <c r="W39" s="239"/>
      <c r="Y39" s="474" t="s">
        <v>607</v>
      </c>
      <c r="AA39" s="438"/>
    </row>
    <row r="40" spans="1:41" ht="16.5" collapsed="1" thickBot="1" x14ac:dyDescent="0.45">
      <c r="B40" s="513"/>
      <c r="C40" s="514" t="str">
        <f t="shared" si="0"/>
        <v/>
      </c>
      <c r="D40" s="515"/>
      <c r="E40" s="516"/>
      <c r="F40" s="516"/>
      <c r="G40" s="516"/>
      <c r="H40" s="517"/>
      <c r="I40" s="515"/>
      <c r="J40" s="516"/>
      <c r="K40" s="516"/>
      <c r="L40" s="516"/>
      <c r="M40" s="518"/>
      <c r="N40" s="515"/>
      <c r="O40" s="516"/>
      <c r="P40" s="516"/>
      <c r="Q40" s="516"/>
      <c r="R40" s="518"/>
      <c r="S40" s="515"/>
      <c r="T40" s="516"/>
      <c r="U40" s="516"/>
      <c r="V40" s="516"/>
      <c r="W40" s="517"/>
      <c r="Y40" s="519"/>
      <c r="AA40" s="438"/>
    </row>
    <row r="41" spans="1:41" ht="9.75" customHeight="1" x14ac:dyDescent="0.4">
      <c r="B41" s="504"/>
      <c r="C41" s="505" t="str">
        <f t="shared" si="0"/>
        <v/>
      </c>
      <c r="D41" s="506"/>
      <c r="E41" s="506"/>
      <c r="F41" s="506"/>
      <c r="G41" s="506"/>
      <c r="H41" s="506"/>
      <c r="I41" s="506"/>
      <c r="J41" s="506"/>
      <c r="K41" s="506"/>
      <c r="L41" s="506"/>
      <c r="M41" s="506"/>
      <c r="N41" s="506"/>
      <c r="O41" s="506"/>
      <c r="P41" s="506"/>
      <c r="Q41" s="506"/>
      <c r="R41" s="506"/>
      <c r="S41" s="506"/>
      <c r="T41" s="506"/>
      <c r="U41" s="506"/>
      <c r="V41" s="506"/>
      <c r="W41" s="506"/>
      <c r="X41" s="506"/>
      <c r="Y41" s="507"/>
      <c r="Z41" s="508"/>
      <c r="AA41" s="438"/>
    </row>
    <row r="42" spans="1:41" s="105" customFormat="1" ht="13.5" customHeight="1" x14ac:dyDescent="0.4">
      <c r="B42" s="509" t="s">
        <v>410</v>
      </c>
      <c r="C42" s="509" t="s">
        <v>410</v>
      </c>
      <c r="D42" s="509" t="s">
        <v>410</v>
      </c>
      <c r="E42" s="509" t="s">
        <v>410</v>
      </c>
      <c r="F42" s="509" t="s">
        <v>410</v>
      </c>
      <c r="G42" s="509" t="s">
        <v>410</v>
      </c>
      <c r="H42" s="509" t="s">
        <v>410</v>
      </c>
      <c r="I42" s="509" t="s">
        <v>410</v>
      </c>
      <c r="J42" s="509" t="s">
        <v>410</v>
      </c>
      <c r="K42" s="509" t="s">
        <v>410</v>
      </c>
      <c r="L42" s="509" t="s">
        <v>410</v>
      </c>
      <c r="M42" s="509" t="s">
        <v>410</v>
      </c>
      <c r="N42" s="509" t="s">
        <v>410</v>
      </c>
      <c r="O42" s="509" t="s">
        <v>410</v>
      </c>
      <c r="P42" s="509" t="s">
        <v>410</v>
      </c>
      <c r="Q42" s="509" t="s">
        <v>410</v>
      </c>
      <c r="R42" s="509" t="s">
        <v>410</v>
      </c>
      <c r="S42" s="509" t="s">
        <v>410</v>
      </c>
      <c r="T42" s="509" t="s">
        <v>410</v>
      </c>
      <c r="U42" s="509" t="s">
        <v>410</v>
      </c>
      <c r="V42" s="509" t="s">
        <v>410</v>
      </c>
      <c r="W42" s="509" t="s">
        <v>410</v>
      </c>
      <c r="X42" s="510"/>
      <c r="Y42" s="511" t="s">
        <v>410</v>
      </c>
      <c r="Z42" s="512"/>
      <c r="AA42" s="512"/>
      <c r="AB42" s="419"/>
      <c r="AC42" s="419"/>
      <c r="AD42" s="419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</row>
  </sheetData>
  <mergeCells count="15">
    <mergeCell ref="P2:W2"/>
    <mergeCell ref="Y5:Y6"/>
    <mergeCell ref="P7:R7"/>
    <mergeCell ref="G24:H24"/>
    <mergeCell ref="L2:O2"/>
    <mergeCell ref="S4:V4"/>
    <mergeCell ref="G22:H22"/>
    <mergeCell ref="G30:H30"/>
    <mergeCell ref="B25:B26"/>
    <mergeCell ref="C25:C26"/>
    <mergeCell ref="I25:M26"/>
    <mergeCell ref="G27:H27"/>
    <mergeCell ref="B28:B29"/>
    <mergeCell ref="C28:C29"/>
    <mergeCell ref="I28:M29"/>
  </mergeCells>
  <phoneticPr fontId="31"/>
  <conditionalFormatting sqref="C7:C25 C27:C28 C30:C41">
    <cfRule type="expression" dxfId="12" priority="1">
      <formula>WEEKDAY($B7,1)=1</formula>
    </cfRule>
    <cfRule type="expression" dxfId="11" priority="2">
      <formula>WEEKDAY($B7,1)=7</formula>
    </cfRule>
  </conditionalFormatting>
  <pageMargins left="3.937007874015748E-2" right="3.937007874015748E-2" top="3.937007874015748E-2" bottom="3.937007874015748E-2" header="0.31496062992125984" footer="0.31496062992125984"/>
  <pageSetup paperSize="9" scale="86" fitToHeight="0" orientation="landscape" r:id="rId1"/>
  <drawing r:id="rId2"/>
  <webPublishItems count="1">
    <webPublishItem id="26044" divId="taikai_main_26044" sourceType="printArea" destinationFile="C:\Users\mbuser933\OneDrive - Allied Telesis\Q_take_out\priv\oyaji\町ソ連\26春大会\260320_taikai_results\taikai_main.htm"/>
  </webPublishItem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FFC33-F919-4DD0-9052-550ACA9BF017}">
  <sheetPr>
    <tabColor rgb="FFFFC000"/>
    <pageSetUpPr fitToPage="1"/>
  </sheetPr>
  <dimension ref="A1:Y34"/>
  <sheetViews>
    <sheetView showGridLines="0" zoomScale="115" zoomScaleNormal="115" workbookViewId="0">
      <selection activeCell="B25" sqref="B25:D29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327" customWidth="1"/>
    <col min="21" max="21" width="3.625" style="4" customWidth="1"/>
    <col min="22" max="22" width="2.625" style="4" customWidth="1"/>
    <col min="23" max="23" width="2.125" style="4" customWidth="1"/>
    <col min="24" max="24" width="6" style="16" customWidth="1"/>
    <col min="25" max="25" width="6.75" style="1" customWidth="1"/>
    <col min="26" max="32" width="2.625" style="1" customWidth="1"/>
    <col min="33" max="33" width="9.625" style="1" bestFit="1" customWidth="1"/>
    <col min="34" max="16384" width="8.875" style="1"/>
  </cols>
  <sheetData>
    <row r="1" spans="1:25" s="23" customFormat="1" ht="33.75" customHeight="1" x14ac:dyDescent="0.4">
      <c r="B1" s="25"/>
      <c r="C1" s="25"/>
      <c r="R1" s="26"/>
      <c r="S1" s="26"/>
      <c r="T1" s="26"/>
      <c r="W1" s="446"/>
      <c r="X1" s="27"/>
    </row>
    <row r="2" spans="1:25" s="29" customFormat="1" ht="26.1" customHeight="1" x14ac:dyDescent="0.4">
      <c r="A2" s="201"/>
      <c r="B2" s="200" t="s">
        <v>144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2"/>
      <c r="S2" s="202"/>
      <c r="T2" s="202"/>
      <c r="U2" s="203"/>
      <c r="V2" s="30"/>
      <c r="W2" s="447"/>
      <c r="X2" s="28"/>
    </row>
    <row r="3" spans="1:25" s="23" customFormat="1" ht="8.25" x14ac:dyDescent="0.4">
      <c r="A3" s="24"/>
      <c r="B3" s="39"/>
      <c r="C3" s="39"/>
      <c r="D3" s="24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0"/>
      <c r="S3" s="310"/>
      <c r="T3" s="310"/>
      <c r="U3" s="24"/>
      <c r="V3" s="24"/>
      <c r="W3" s="448"/>
      <c r="X3" s="27"/>
      <c r="Y3" s="24"/>
    </row>
    <row r="4" spans="1:25" s="23" customFormat="1" ht="8.25" x14ac:dyDescent="0.4">
      <c r="A4" s="24"/>
      <c r="B4" s="39"/>
      <c r="C4" s="39"/>
      <c r="D4" s="24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0"/>
      <c r="S4" s="310"/>
      <c r="T4" s="310"/>
      <c r="U4" s="24"/>
      <c r="V4" s="24"/>
      <c r="W4" s="448"/>
      <c r="X4" s="27"/>
      <c r="Y4" s="24"/>
    </row>
    <row r="5" spans="1:25" ht="9.9499999999999993" customHeight="1" x14ac:dyDescent="0.4">
      <c r="A5" s="31"/>
      <c r="B5" s="17"/>
      <c r="C5" s="821" t="s">
        <v>370</v>
      </c>
      <c r="D5" s="820" t="str">
        <f>IF(X5="","",VLOOKUP(X5,Team_Mst,2,FALSE))</f>
        <v/>
      </c>
      <c r="E5" s="820"/>
      <c r="F5" s="18"/>
      <c r="G5" s="18"/>
      <c r="H5" s="818"/>
      <c r="I5" s="18"/>
      <c r="J5" s="819" t="s">
        <v>372</v>
      </c>
      <c r="K5" s="819"/>
      <c r="L5" s="98"/>
      <c r="M5" s="98"/>
      <c r="N5" s="98"/>
      <c r="O5" s="98"/>
      <c r="P5" s="98"/>
      <c r="Q5" s="98"/>
      <c r="R5" s="257"/>
      <c r="S5" s="257"/>
      <c r="T5" s="257"/>
      <c r="U5" s="5"/>
      <c r="V5" s="5"/>
      <c r="W5" s="449"/>
      <c r="X5" s="823"/>
      <c r="Y5" s="822" t="s">
        <v>567</v>
      </c>
    </row>
    <row r="6" spans="1:25" ht="9.9499999999999993" customHeight="1" x14ac:dyDescent="0.4">
      <c r="A6" s="31"/>
      <c r="B6" s="17"/>
      <c r="C6" s="821"/>
      <c r="D6" s="820"/>
      <c r="E6" s="820"/>
      <c r="F6" s="18"/>
      <c r="G6" s="18"/>
      <c r="H6" s="818"/>
      <c r="I6" s="18"/>
      <c r="J6" s="819"/>
      <c r="K6" s="819"/>
      <c r="L6" s="98"/>
      <c r="M6" s="98"/>
      <c r="N6" s="98"/>
      <c r="O6" s="98"/>
      <c r="P6" s="98"/>
      <c r="Q6" s="98"/>
      <c r="R6" s="257"/>
      <c r="S6" s="257"/>
      <c r="T6" s="257"/>
      <c r="U6" s="5"/>
      <c r="V6" s="5"/>
      <c r="W6" s="449"/>
      <c r="X6" s="823"/>
      <c r="Y6" s="822"/>
    </row>
    <row r="7" spans="1:25" ht="9.9499999999999993" customHeight="1" x14ac:dyDescent="0.4">
      <c r="A7" s="31"/>
      <c r="B7" s="17"/>
      <c r="C7" s="17"/>
      <c r="D7" s="12"/>
      <c r="E7" s="18"/>
      <c r="F7" s="18"/>
      <c r="G7" s="18"/>
      <c r="H7" s="302"/>
      <c r="I7" s="18"/>
      <c r="J7" s="820" t="str">
        <f>IF(X7="","",VLOOKUP(X7,Team_Mst,2,FALSE))</f>
        <v/>
      </c>
      <c r="K7" s="820"/>
      <c r="L7" s="820"/>
      <c r="M7" s="820"/>
      <c r="N7" s="820"/>
      <c r="O7" s="820"/>
      <c r="P7" s="820"/>
      <c r="Q7" s="820"/>
      <c r="R7" s="257"/>
      <c r="S7" s="257"/>
      <c r="T7" s="257"/>
      <c r="U7" s="5"/>
      <c r="V7" s="5"/>
      <c r="W7" s="449"/>
      <c r="X7" s="823"/>
      <c r="Y7" s="822" t="s">
        <v>569</v>
      </c>
    </row>
    <row r="8" spans="1:25" ht="9.9499999999999993" customHeight="1" x14ac:dyDescent="0.4">
      <c r="A8" s="31"/>
      <c r="B8" s="17"/>
      <c r="C8" s="17"/>
      <c r="D8" s="12"/>
      <c r="E8" s="18"/>
      <c r="F8" s="18"/>
      <c r="G8" s="18"/>
      <c r="H8" s="302"/>
      <c r="I8" s="18"/>
      <c r="J8" s="820"/>
      <c r="K8" s="820"/>
      <c r="L8" s="820"/>
      <c r="M8" s="820"/>
      <c r="N8" s="820"/>
      <c r="O8" s="820"/>
      <c r="P8" s="820"/>
      <c r="Q8" s="820"/>
      <c r="R8" s="257"/>
      <c r="S8" s="257"/>
      <c r="T8" s="257"/>
      <c r="U8" s="5"/>
      <c r="V8" s="5"/>
      <c r="W8" s="449"/>
      <c r="X8" s="823"/>
      <c r="Y8" s="822"/>
    </row>
    <row r="9" spans="1:25" ht="9.9499999999999993" customHeight="1" x14ac:dyDescent="0.4">
      <c r="A9" s="31"/>
      <c r="B9" s="17"/>
      <c r="C9" s="821" t="s">
        <v>371</v>
      </c>
      <c r="D9" s="820" t="str">
        <f>IF(X9="","",VLOOKUP(X9,Team_Mst,2,FALSE))</f>
        <v/>
      </c>
      <c r="E9" s="820"/>
      <c r="F9" s="18"/>
      <c r="G9" s="18"/>
      <c r="H9" s="818"/>
      <c r="I9" s="18"/>
      <c r="J9" s="97"/>
      <c r="K9" s="97"/>
      <c r="L9" s="98"/>
      <c r="M9" s="98"/>
      <c r="N9" s="98"/>
      <c r="O9" s="98"/>
      <c r="P9" s="98"/>
      <c r="Q9" s="98"/>
      <c r="R9" s="257"/>
      <c r="S9" s="257"/>
      <c r="T9" s="257"/>
      <c r="U9" s="5"/>
      <c r="V9" s="5"/>
      <c r="W9" s="449"/>
      <c r="X9" s="823"/>
      <c r="Y9" s="822" t="s">
        <v>568</v>
      </c>
    </row>
    <row r="10" spans="1:25" ht="9.9499999999999993" customHeight="1" x14ac:dyDescent="0.4">
      <c r="A10" s="31"/>
      <c r="B10" s="17"/>
      <c r="C10" s="821"/>
      <c r="D10" s="820"/>
      <c r="E10" s="820"/>
      <c r="F10" s="18"/>
      <c r="G10" s="18"/>
      <c r="H10" s="818"/>
      <c r="I10" s="18"/>
      <c r="J10" s="97"/>
      <c r="K10" s="97"/>
      <c r="L10" s="98"/>
      <c r="M10" s="98"/>
      <c r="N10" s="98"/>
      <c r="O10" s="98"/>
      <c r="P10" s="98"/>
      <c r="Q10" s="98"/>
      <c r="R10" s="257"/>
      <c r="S10" s="257"/>
      <c r="T10" s="257"/>
      <c r="U10" s="5"/>
      <c r="V10" s="5"/>
      <c r="W10" s="449"/>
      <c r="X10" s="823"/>
      <c r="Y10" s="822"/>
    </row>
    <row r="11" spans="1:25" s="23" customFormat="1" ht="8.25" x14ac:dyDescent="0.4">
      <c r="A11" s="24"/>
      <c r="B11" s="39"/>
      <c r="C11" s="39"/>
      <c r="D11" s="24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0"/>
      <c r="S11" s="310"/>
      <c r="T11" s="310"/>
      <c r="U11" s="24"/>
      <c r="V11" s="24"/>
      <c r="W11" s="448"/>
      <c r="X11" s="27"/>
      <c r="Y11" s="24"/>
    </row>
    <row r="12" spans="1:25" s="23" customFormat="1" ht="8.25" x14ac:dyDescent="0.4">
      <c r="A12" s="24"/>
      <c r="B12" s="39"/>
      <c r="C12" s="39"/>
      <c r="D12" s="24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0"/>
      <c r="S12" s="310"/>
      <c r="T12" s="310"/>
      <c r="U12" s="24"/>
      <c r="V12" s="24"/>
      <c r="W12" s="448"/>
      <c r="X12" s="27"/>
      <c r="Y12" s="24"/>
    </row>
    <row r="13" spans="1:25" s="105" customFormat="1" ht="6.75" x14ac:dyDescent="0.4">
      <c r="A13" s="110"/>
      <c r="B13" s="111"/>
      <c r="C13" s="111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311"/>
      <c r="S13" s="311"/>
      <c r="T13" s="311"/>
      <c r="U13" s="110"/>
      <c r="W13" s="450"/>
      <c r="X13" s="106"/>
    </row>
    <row r="14" spans="1:25" s="23" customFormat="1" ht="8.25" x14ac:dyDescent="0.4">
      <c r="A14" s="24"/>
      <c r="B14" s="39"/>
      <c r="C14" s="39"/>
      <c r="D14" s="24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0"/>
      <c r="S14" s="310"/>
      <c r="T14" s="310"/>
      <c r="U14" s="24"/>
      <c r="V14" s="24"/>
      <c r="W14" s="448"/>
      <c r="X14" s="27"/>
      <c r="Y14" s="24"/>
    </row>
    <row r="15" spans="1:25" x14ac:dyDescent="0.4">
      <c r="B15" s="100" t="s">
        <v>279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309"/>
      <c r="S15" s="312"/>
      <c r="T15" s="312"/>
      <c r="W15" s="451"/>
      <c r="X15" s="4"/>
      <c r="Y15" s="16"/>
    </row>
    <row r="16" spans="1:25" s="23" customFormat="1" ht="8.25" x14ac:dyDescent="0.4">
      <c r="A16" s="24"/>
      <c r="B16" s="39"/>
      <c r="C16" s="39"/>
      <c r="D16" s="24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0"/>
      <c r="S16" s="310"/>
      <c r="T16" s="310"/>
      <c r="U16" s="24"/>
      <c r="V16" s="24"/>
      <c r="W16" s="448"/>
      <c r="X16" s="27"/>
      <c r="Y16" s="24"/>
    </row>
    <row r="17" spans="1:25" s="105" customFormat="1" ht="6.75" x14ac:dyDescent="0.4">
      <c r="A17" s="110"/>
      <c r="B17" s="111"/>
      <c r="C17" s="111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311"/>
      <c r="S17" s="311"/>
      <c r="T17" s="311"/>
      <c r="U17" s="110"/>
      <c r="W17" s="450"/>
      <c r="X17" s="106"/>
    </row>
    <row r="18" spans="1:25" s="23" customFormat="1" ht="9" thickBot="1" x14ac:dyDescent="0.45">
      <c r="A18" s="24"/>
      <c r="B18" s="39"/>
      <c r="C18" s="39"/>
      <c r="D18" s="24"/>
      <c r="E18" s="31"/>
      <c r="F18" s="31">
        <v>4</v>
      </c>
      <c r="G18" s="31">
        <v>2</v>
      </c>
      <c r="H18" s="31">
        <v>1</v>
      </c>
      <c r="I18" s="31">
        <v>0</v>
      </c>
      <c r="J18" s="31"/>
      <c r="K18" s="31"/>
      <c r="L18" s="31"/>
      <c r="M18" s="31"/>
      <c r="N18" s="31"/>
      <c r="O18" s="31"/>
      <c r="P18" s="31"/>
      <c r="Q18" s="31"/>
      <c r="R18" s="310"/>
      <c r="S18" s="310"/>
      <c r="T18" s="310"/>
      <c r="U18" s="24"/>
      <c r="V18" s="24"/>
      <c r="W18" s="448"/>
      <c r="X18" s="27"/>
      <c r="Y18" s="24"/>
    </row>
    <row r="19" spans="1:25" ht="18.75" customHeight="1" x14ac:dyDescent="0.4">
      <c r="A19" s="24"/>
      <c r="B19" s="6" t="s">
        <v>0</v>
      </c>
      <c r="C19" s="7"/>
      <c r="D19" s="32" t="s">
        <v>1</v>
      </c>
      <c r="E19" s="296" t="s">
        <v>366</v>
      </c>
      <c r="F19" s="299" t="s">
        <v>2</v>
      </c>
      <c r="G19" s="300" t="s">
        <v>367</v>
      </c>
      <c r="H19" s="300" t="s">
        <v>368</v>
      </c>
      <c r="I19" s="301" t="s">
        <v>369</v>
      </c>
      <c r="J19" s="817">
        <v>1</v>
      </c>
      <c r="K19" s="805"/>
      <c r="L19" s="805">
        <v>2</v>
      </c>
      <c r="M19" s="805"/>
      <c r="N19" s="805">
        <v>3</v>
      </c>
      <c r="O19" s="805"/>
      <c r="P19" s="805">
        <v>4</v>
      </c>
      <c r="Q19" s="812"/>
      <c r="R19" s="313" t="s">
        <v>22</v>
      </c>
      <c r="S19" s="314" t="s">
        <v>21</v>
      </c>
      <c r="T19" s="315" t="s">
        <v>23</v>
      </c>
      <c r="U19" s="33" t="s">
        <v>41</v>
      </c>
      <c r="V19" s="5"/>
      <c r="W19" s="449"/>
      <c r="Y19" s="3"/>
    </row>
    <row r="20" spans="1:25" ht="18.75" customHeight="1" x14ac:dyDescent="0.4">
      <c r="A20" s="24"/>
      <c r="B20" s="8">
        <v>1</v>
      </c>
      <c r="C20" s="9">
        <v>1</v>
      </c>
      <c r="D20" s="77" t="str">
        <f>IF(X20="","",VLOOKUP(X20,Team_Mst,2,FALSE))</f>
        <v>山崎パワーズ</v>
      </c>
      <c r="E20" s="292">
        <f>SUMPRODUCT(F$18:I$18,F20:I20)</f>
        <v>0</v>
      </c>
      <c r="F20" s="84"/>
      <c r="G20" s="83"/>
      <c r="H20" s="83"/>
      <c r="I20" s="85"/>
      <c r="J20" s="814"/>
      <c r="K20" s="807"/>
      <c r="L20" s="806" t="s">
        <v>105</v>
      </c>
      <c r="M20" s="806"/>
      <c r="N20" s="806" t="s">
        <v>107</v>
      </c>
      <c r="O20" s="806"/>
      <c r="P20" s="806" t="s">
        <v>109</v>
      </c>
      <c r="Q20" s="813"/>
      <c r="R20" s="316"/>
      <c r="S20" s="131"/>
      <c r="T20" s="317" t="str">
        <f t="shared" ref="T20:T23" si="0">IF(R20="","",R20-S20)</f>
        <v/>
      </c>
      <c r="U20" s="85"/>
      <c r="V20" s="5"/>
      <c r="W20" s="449"/>
      <c r="X20" s="16" t="s">
        <v>245</v>
      </c>
      <c r="Y20" s="3"/>
    </row>
    <row r="21" spans="1:25" ht="18.75" customHeight="1" x14ac:dyDescent="0.4">
      <c r="A21" s="24"/>
      <c r="B21" s="8">
        <v>2</v>
      </c>
      <c r="C21" s="9">
        <v>2</v>
      </c>
      <c r="D21" s="77" t="str">
        <f>IF(X21="","",VLOOKUP(X21,Team_Mst,2,FALSE))</f>
        <v>山崎ドリンカーズM</v>
      </c>
      <c r="E21" s="297">
        <f t="shared" ref="E21:E23" si="1">SUMPRODUCT(F$18:I$18,F21:I21)</f>
        <v>0</v>
      </c>
      <c r="F21" s="79"/>
      <c r="G21" s="80"/>
      <c r="H21" s="80"/>
      <c r="I21" s="20"/>
      <c r="J21" s="815" t="s">
        <v>104</v>
      </c>
      <c r="K21" s="806"/>
      <c r="L21" s="807"/>
      <c r="M21" s="807"/>
      <c r="N21" s="806" t="s">
        <v>111</v>
      </c>
      <c r="O21" s="806"/>
      <c r="P21" s="806" t="s">
        <v>113</v>
      </c>
      <c r="Q21" s="813"/>
      <c r="R21" s="318"/>
      <c r="S21" s="319"/>
      <c r="T21" s="320" t="str">
        <f t="shared" si="0"/>
        <v/>
      </c>
      <c r="U21" s="107"/>
      <c r="V21" s="5"/>
      <c r="W21" s="449"/>
      <c r="X21" s="16" t="s">
        <v>43</v>
      </c>
      <c r="Y21" s="3"/>
    </row>
    <row r="22" spans="1:25" ht="18.75" customHeight="1" x14ac:dyDescent="0.4">
      <c r="A22" s="24"/>
      <c r="B22" s="8">
        <v>3</v>
      </c>
      <c r="C22" s="9">
        <v>3</v>
      </c>
      <c r="D22" s="77" t="str">
        <f>IF(X22="","",VLOOKUP(X22,Team_Mst,2,FALSE))</f>
        <v>ホリデーズ</v>
      </c>
      <c r="E22" s="297">
        <f t="shared" si="1"/>
        <v>0</v>
      </c>
      <c r="F22" s="79"/>
      <c r="G22" s="80"/>
      <c r="H22" s="80"/>
      <c r="I22" s="20"/>
      <c r="J22" s="815" t="s">
        <v>106</v>
      </c>
      <c r="K22" s="806"/>
      <c r="L22" s="806" t="s">
        <v>110</v>
      </c>
      <c r="M22" s="806"/>
      <c r="N22" s="807"/>
      <c r="O22" s="807"/>
      <c r="P22" s="806" t="s">
        <v>115</v>
      </c>
      <c r="Q22" s="813"/>
      <c r="R22" s="318"/>
      <c r="S22" s="319"/>
      <c r="T22" s="321" t="str">
        <f t="shared" si="0"/>
        <v/>
      </c>
      <c r="U22" s="20"/>
      <c r="V22" s="5"/>
      <c r="W22" s="449"/>
      <c r="X22" s="16" t="s">
        <v>44</v>
      </c>
      <c r="Y22" s="3"/>
    </row>
    <row r="23" spans="1:25" ht="18.75" customHeight="1" thickBot="1" x14ac:dyDescent="0.45">
      <c r="A23" s="24"/>
      <c r="B23" s="10">
        <v>4</v>
      </c>
      <c r="C23" s="11">
        <v>4</v>
      </c>
      <c r="D23" s="78" t="str">
        <f>IF(X23="","",VLOOKUP(X23,Team_Mst,2,FALSE))</f>
        <v>木曽ソフト</v>
      </c>
      <c r="E23" s="298">
        <f t="shared" si="1"/>
        <v>0</v>
      </c>
      <c r="F23" s="81"/>
      <c r="G23" s="82"/>
      <c r="H23" s="82"/>
      <c r="I23" s="21"/>
      <c r="J23" s="816" t="s">
        <v>108</v>
      </c>
      <c r="K23" s="808"/>
      <c r="L23" s="808" t="s">
        <v>112</v>
      </c>
      <c r="M23" s="808"/>
      <c r="N23" s="808" t="s">
        <v>114</v>
      </c>
      <c r="O23" s="808"/>
      <c r="P23" s="809"/>
      <c r="Q23" s="810"/>
      <c r="R23" s="322"/>
      <c r="S23" s="323"/>
      <c r="T23" s="324" t="str">
        <f t="shared" si="0"/>
        <v/>
      </c>
      <c r="U23" s="21"/>
      <c r="V23" s="5"/>
      <c r="W23" s="449"/>
      <c r="X23" s="16" t="s">
        <v>45</v>
      </c>
      <c r="Y23" s="3"/>
    </row>
    <row r="24" spans="1:25" s="23" customFormat="1" ht="9" thickBot="1" x14ac:dyDescent="0.45">
      <c r="A24" s="24"/>
      <c r="B24" s="39"/>
      <c r="C24" s="39"/>
      <c r="D24" s="24"/>
      <c r="E24" s="31"/>
      <c r="F24" s="31"/>
      <c r="G24" s="31"/>
      <c r="H24" s="31"/>
      <c r="I24" s="31"/>
      <c r="J24" s="811"/>
      <c r="K24" s="811"/>
      <c r="L24" s="811"/>
      <c r="M24" s="811"/>
      <c r="N24" s="811"/>
      <c r="O24" s="811"/>
      <c r="P24" s="811"/>
      <c r="Q24" s="811"/>
      <c r="R24" s="310"/>
      <c r="S24" s="310"/>
      <c r="T24" s="310"/>
      <c r="U24" s="24"/>
      <c r="V24" s="24"/>
      <c r="W24" s="448"/>
      <c r="X24" s="27"/>
      <c r="Y24" s="24"/>
    </row>
    <row r="25" spans="1:25" ht="18.75" customHeight="1" x14ac:dyDescent="0.4">
      <c r="A25" s="24"/>
      <c r="B25" s="6" t="s">
        <v>0</v>
      </c>
      <c r="C25" s="7"/>
      <c r="D25" s="32" t="s">
        <v>4</v>
      </c>
      <c r="E25" s="296" t="s">
        <v>366</v>
      </c>
      <c r="F25" s="299" t="s">
        <v>2</v>
      </c>
      <c r="G25" s="300" t="s">
        <v>367</v>
      </c>
      <c r="H25" s="300" t="s">
        <v>368</v>
      </c>
      <c r="I25" s="301" t="s">
        <v>369</v>
      </c>
      <c r="J25" s="817">
        <v>1</v>
      </c>
      <c r="K25" s="805"/>
      <c r="L25" s="805">
        <v>2</v>
      </c>
      <c r="M25" s="805"/>
      <c r="N25" s="805">
        <v>3</v>
      </c>
      <c r="O25" s="805"/>
      <c r="P25" s="805">
        <v>4</v>
      </c>
      <c r="Q25" s="812"/>
      <c r="R25" s="313" t="s">
        <v>22</v>
      </c>
      <c r="S25" s="314" t="s">
        <v>21</v>
      </c>
      <c r="T25" s="315" t="s">
        <v>23</v>
      </c>
      <c r="U25" s="33" t="s">
        <v>41</v>
      </c>
      <c r="V25" s="5"/>
      <c r="W25" s="449"/>
      <c r="Y25" s="3"/>
    </row>
    <row r="26" spans="1:25" ht="18.75" customHeight="1" x14ac:dyDescent="0.4">
      <c r="A26" s="24"/>
      <c r="B26" s="8">
        <v>5</v>
      </c>
      <c r="C26" s="9">
        <v>1</v>
      </c>
      <c r="D26" s="77" t="str">
        <f>IF(X26="","",VLOOKUP(X26,Team_Mst,2,FALSE))</f>
        <v>山崎エイトロマンス</v>
      </c>
      <c r="E26" s="292">
        <f t="shared" ref="E26:E29" si="2">SUMPRODUCT(F$18:I$18,F26:I26)</f>
        <v>0</v>
      </c>
      <c r="F26" s="84"/>
      <c r="G26" s="83"/>
      <c r="H26" s="83"/>
      <c r="I26" s="85"/>
      <c r="J26" s="814"/>
      <c r="K26" s="807"/>
      <c r="L26" s="806" t="s">
        <v>116</v>
      </c>
      <c r="M26" s="806"/>
      <c r="N26" s="806" t="s">
        <v>117</v>
      </c>
      <c r="O26" s="806"/>
      <c r="P26" s="806" t="s">
        <v>201</v>
      </c>
      <c r="Q26" s="813"/>
      <c r="R26" s="316"/>
      <c r="S26" s="131"/>
      <c r="T26" s="325" t="str">
        <f t="shared" ref="T26:T29" si="3">IF(R26="","",R26-S26)</f>
        <v/>
      </c>
      <c r="U26" s="85"/>
      <c r="V26" s="5"/>
      <c r="W26" s="449"/>
      <c r="X26" s="16" t="s">
        <v>46</v>
      </c>
      <c r="Y26" s="3"/>
    </row>
    <row r="27" spans="1:25" ht="18.75" customHeight="1" x14ac:dyDescent="0.4">
      <c r="A27" s="24"/>
      <c r="B27" s="8">
        <v>6</v>
      </c>
      <c r="C27" s="9">
        <v>2</v>
      </c>
      <c r="D27" s="77" t="str">
        <f>IF(X27="","",VLOOKUP(X27,Team_Mst,2,FALSE))</f>
        <v>見晴らしの丘のナウシカ</v>
      </c>
      <c r="E27" s="297">
        <f t="shared" si="2"/>
        <v>0</v>
      </c>
      <c r="F27" s="79"/>
      <c r="G27" s="80"/>
      <c r="H27" s="80"/>
      <c r="I27" s="20"/>
      <c r="J27" s="815" t="s">
        <v>116</v>
      </c>
      <c r="K27" s="806"/>
      <c r="L27" s="807"/>
      <c r="M27" s="807"/>
      <c r="N27" s="806" t="s">
        <v>118</v>
      </c>
      <c r="O27" s="806"/>
      <c r="P27" s="806" t="s">
        <v>202</v>
      </c>
      <c r="Q27" s="813"/>
      <c r="R27" s="318"/>
      <c r="S27" s="319"/>
      <c r="T27" s="321" t="str">
        <f t="shared" si="3"/>
        <v/>
      </c>
      <c r="U27" s="20"/>
      <c r="V27" s="5"/>
      <c r="W27" s="449"/>
      <c r="X27" s="16" t="s">
        <v>47</v>
      </c>
      <c r="Y27" s="3"/>
    </row>
    <row r="28" spans="1:25" ht="18.75" customHeight="1" x14ac:dyDescent="0.4">
      <c r="A28" s="24"/>
      <c r="B28" s="8">
        <v>7</v>
      </c>
      <c r="C28" s="9">
        <v>3</v>
      </c>
      <c r="D28" s="77" t="str">
        <f>IF(X28="","",VLOOKUP(X28,Team_Mst,2,FALSE))</f>
        <v>丸山ソフト</v>
      </c>
      <c r="E28" s="297">
        <f t="shared" si="2"/>
        <v>0</v>
      </c>
      <c r="F28" s="79"/>
      <c r="G28" s="80"/>
      <c r="H28" s="80"/>
      <c r="I28" s="20"/>
      <c r="J28" s="815" t="s">
        <v>117</v>
      </c>
      <c r="K28" s="806"/>
      <c r="L28" s="806" t="s">
        <v>118</v>
      </c>
      <c r="M28" s="806"/>
      <c r="N28" s="807"/>
      <c r="O28" s="807"/>
      <c r="P28" s="806" t="s">
        <v>203</v>
      </c>
      <c r="Q28" s="813"/>
      <c r="R28" s="318"/>
      <c r="S28" s="319"/>
      <c r="T28" s="321" t="str">
        <f t="shared" si="3"/>
        <v/>
      </c>
      <c r="U28" s="20"/>
      <c r="W28" s="451"/>
      <c r="X28" s="16" t="s">
        <v>48</v>
      </c>
      <c r="Y28" s="3"/>
    </row>
    <row r="29" spans="1:25" ht="18.75" customHeight="1" thickBot="1" x14ac:dyDescent="0.45">
      <c r="A29" s="24"/>
      <c r="B29" s="10">
        <v>8</v>
      </c>
      <c r="C29" s="11">
        <v>4</v>
      </c>
      <c r="D29" s="78" t="str">
        <f>IF(X29="","",VLOOKUP(X29,Team_Mst,2,FALSE))</f>
        <v>サンダース</v>
      </c>
      <c r="E29" s="298">
        <f t="shared" si="2"/>
        <v>0</v>
      </c>
      <c r="F29" s="81"/>
      <c r="G29" s="82"/>
      <c r="H29" s="82"/>
      <c r="I29" s="21"/>
      <c r="J29" s="816" t="s">
        <v>201</v>
      </c>
      <c r="K29" s="808"/>
      <c r="L29" s="808" t="s">
        <v>202</v>
      </c>
      <c r="M29" s="808"/>
      <c r="N29" s="808" t="s">
        <v>203</v>
      </c>
      <c r="O29" s="808"/>
      <c r="P29" s="809"/>
      <c r="Q29" s="810"/>
      <c r="R29" s="322"/>
      <c r="S29" s="323"/>
      <c r="T29" s="324" t="str">
        <f t="shared" si="3"/>
        <v/>
      </c>
      <c r="U29" s="108"/>
      <c r="W29" s="451"/>
      <c r="X29" s="16" t="s">
        <v>49</v>
      </c>
      <c r="Y29" s="3"/>
    </row>
    <row r="30" spans="1:25" s="100" customFormat="1" ht="18.75" customHeight="1" x14ac:dyDescent="0.4">
      <c r="A30" s="61"/>
      <c r="B30" s="62"/>
      <c r="C30" s="62"/>
      <c r="D30" s="62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326"/>
      <c r="S30" s="326"/>
      <c r="T30" s="326"/>
      <c r="U30" s="101"/>
      <c r="V30" s="101"/>
      <c r="W30" s="452"/>
      <c r="X30" s="63"/>
      <c r="Y30" s="62"/>
    </row>
    <row r="31" spans="1:25" s="109" customFormat="1" ht="8.25" x14ac:dyDescent="0.4">
      <c r="A31" s="439"/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439"/>
      <c r="P31" s="439"/>
      <c r="Q31" s="439"/>
      <c r="R31" s="445"/>
      <c r="S31" s="445"/>
      <c r="T31" s="445"/>
      <c r="U31" s="439"/>
      <c r="V31" s="439"/>
      <c r="W31" s="439"/>
      <c r="X31" s="444"/>
    </row>
    <row r="32" spans="1:25" s="100" customFormat="1" x14ac:dyDescent="0.4">
      <c r="A32" s="109"/>
      <c r="J32" s="101"/>
      <c r="K32" s="101"/>
      <c r="L32" s="101"/>
      <c r="M32" s="101"/>
      <c r="N32" s="101"/>
      <c r="O32" s="101"/>
      <c r="P32" s="101"/>
      <c r="Q32" s="101"/>
      <c r="R32" s="326"/>
      <c r="S32" s="326"/>
      <c r="T32" s="326"/>
      <c r="U32" s="101"/>
      <c r="V32" s="101"/>
      <c r="W32" s="101"/>
      <c r="X32" s="63"/>
    </row>
    <row r="33" spans="1:24" s="100" customFormat="1" x14ac:dyDescent="0.4">
      <c r="A33" s="109"/>
      <c r="J33" s="101"/>
      <c r="K33" s="101"/>
      <c r="L33" s="101"/>
      <c r="M33" s="101"/>
      <c r="N33" s="101"/>
      <c r="O33" s="101"/>
      <c r="P33" s="101"/>
      <c r="Q33" s="101"/>
      <c r="R33" s="326"/>
      <c r="S33" s="326"/>
      <c r="T33" s="326"/>
      <c r="U33" s="101"/>
      <c r="V33" s="101"/>
      <c r="W33" s="101"/>
      <c r="X33" s="63"/>
    </row>
    <row r="34" spans="1:24" s="100" customFormat="1" x14ac:dyDescent="0.4">
      <c r="A34" s="109"/>
      <c r="J34" s="101"/>
      <c r="K34" s="101"/>
      <c r="L34" s="101"/>
      <c r="M34" s="101"/>
      <c r="N34" s="101"/>
      <c r="O34" s="101"/>
      <c r="P34" s="101"/>
      <c r="Q34" s="101"/>
      <c r="R34" s="326"/>
      <c r="S34" s="326"/>
      <c r="T34" s="326"/>
      <c r="U34" s="101"/>
      <c r="V34" s="101"/>
      <c r="W34" s="101"/>
      <c r="X34" s="63"/>
    </row>
  </sheetData>
  <mergeCells count="58">
    <mergeCell ref="Y5:Y6"/>
    <mergeCell ref="Y7:Y8"/>
    <mergeCell ref="Y9:Y10"/>
    <mergeCell ref="X5:X6"/>
    <mergeCell ref="X7:X8"/>
    <mergeCell ref="X9:X10"/>
    <mergeCell ref="H5:H6"/>
    <mergeCell ref="J5:K6"/>
    <mergeCell ref="J7:Q8"/>
    <mergeCell ref="C5:C6"/>
    <mergeCell ref="C9:C10"/>
    <mergeCell ref="D5:E6"/>
    <mergeCell ref="D9:E10"/>
    <mergeCell ref="J24:K24"/>
    <mergeCell ref="J25:K25"/>
    <mergeCell ref="L24:M24"/>
    <mergeCell ref="L25:M25"/>
    <mergeCell ref="H9:H10"/>
    <mergeCell ref="J22:K22"/>
    <mergeCell ref="J23:K23"/>
    <mergeCell ref="L21:M21"/>
    <mergeCell ref="L22:M22"/>
    <mergeCell ref="L23:M23"/>
    <mergeCell ref="L19:M19"/>
    <mergeCell ref="L20:M20"/>
    <mergeCell ref="J19:K19"/>
    <mergeCell ref="J20:K20"/>
    <mergeCell ref="J21:K21"/>
    <mergeCell ref="J26:K26"/>
    <mergeCell ref="J27:K27"/>
    <mergeCell ref="J28:K28"/>
    <mergeCell ref="J29:K29"/>
    <mergeCell ref="L26:M26"/>
    <mergeCell ref="L27:M27"/>
    <mergeCell ref="L28:M28"/>
    <mergeCell ref="L29:M29"/>
    <mergeCell ref="P19:Q19"/>
    <mergeCell ref="P20:Q20"/>
    <mergeCell ref="P21:Q21"/>
    <mergeCell ref="P22:Q22"/>
    <mergeCell ref="P23:Q23"/>
    <mergeCell ref="P29:Q29"/>
    <mergeCell ref="N24:O24"/>
    <mergeCell ref="N25:O25"/>
    <mergeCell ref="N26:O26"/>
    <mergeCell ref="N27:O27"/>
    <mergeCell ref="N28:O28"/>
    <mergeCell ref="P24:Q24"/>
    <mergeCell ref="P25:Q25"/>
    <mergeCell ref="P26:Q26"/>
    <mergeCell ref="P27:Q27"/>
    <mergeCell ref="P28:Q28"/>
    <mergeCell ref="N29:O29"/>
    <mergeCell ref="N19:O19"/>
    <mergeCell ref="N20:O20"/>
    <mergeCell ref="N21:O21"/>
    <mergeCell ref="N22:O22"/>
    <mergeCell ref="N23:O23"/>
  </mergeCells>
  <phoneticPr fontId="31"/>
  <conditionalFormatting sqref="X19:X29">
    <cfRule type="duplicateValues" dxfId="10" priority="1"/>
  </conditionalFormatting>
  <pageMargins left="0.15748031496062992" right="0.11811023622047245" top="0.55118110236220474" bottom="0.15748031496062992" header="0.31496062992125984" footer="0.31496062992125984"/>
  <pageSetup paperSize="9" scale="95" orientation="portrait" r:id="rId1"/>
  <drawing r:id="rId2"/>
  <webPublishItems count="1">
    <webPublishItem id="13505" divId="taikai_main.html_13505" sourceType="printArea" destinationFile="C:\Users\mbuser933\OneDrive - Allied Telesis\Q_take_out\priv\oyaji\町ソ連\26春大会\総会資料\taikai_main2.html"/>
  </webPublishItem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269CB-D11E-4AD5-AF37-B815D0BD38B5}">
  <sheetPr>
    <tabColor rgb="FFFFC000"/>
    <pageSetUpPr fitToPage="1"/>
  </sheetPr>
  <dimension ref="A1:AM65"/>
  <sheetViews>
    <sheetView showGridLines="0" topLeftCell="A31" zoomScale="115" zoomScaleNormal="115" workbookViewId="0">
      <selection activeCell="J11" sqref="J11:R12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19" customWidth="1"/>
    <col min="21" max="21" width="3.625" style="4" customWidth="1"/>
    <col min="22" max="22" width="2.625" style="4" customWidth="1"/>
    <col min="23" max="23" width="2.125" style="4" customWidth="1"/>
    <col min="24" max="24" width="6" style="16" customWidth="1"/>
    <col min="25" max="25" width="2.625" style="1" customWidth="1"/>
    <col min="26" max="29" width="3.625" style="1" customWidth="1"/>
    <col min="30" max="32" width="2.625" style="1" customWidth="1"/>
    <col min="33" max="33" width="9.625" style="1" bestFit="1" customWidth="1"/>
    <col min="34" max="16384" width="8.875" style="1"/>
  </cols>
  <sheetData>
    <row r="1" spans="1:27" s="23" customFormat="1" ht="27.75" customHeight="1" x14ac:dyDescent="0.4">
      <c r="B1" s="25"/>
      <c r="C1" s="25"/>
      <c r="R1" s="25"/>
      <c r="S1" s="25"/>
      <c r="T1" s="25"/>
      <c r="W1" s="446"/>
      <c r="X1" s="27"/>
    </row>
    <row r="2" spans="1:27" s="29" customFormat="1" ht="26.1" customHeight="1" x14ac:dyDescent="0.4">
      <c r="A2" s="201"/>
      <c r="B2" s="200" t="s">
        <v>167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30"/>
      <c r="W2" s="447"/>
      <c r="X2" s="28"/>
    </row>
    <row r="3" spans="1:27" s="23" customFormat="1" ht="8.25" x14ac:dyDescent="0.4">
      <c r="A3" s="24"/>
      <c r="B3" s="39"/>
      <c r="C3" s="39"/>
      <c r="D3" s="24"/>
      <c r="E3" s="31"/>
      <c r="F3" s="31"/>
      <c r="G3" s="31"/>
      <c r="H3" s="31"/>
      <c r="I3" s="31"/>
      <c r="L3" s="31"/>
      <c r="M3" s="31"/>
      <c r="N3" s="31"/>
      <c r="O3" s="31"/>
      <c r="P3" s="31"/>
      <c r="Q3" s="31"/>
      <c r="R3" s="24"/>
      <c r="S3" s="24"/>
      <c r="T3" s="24"/>
      <c r="U3" s="24"/>
      <c r="V3" s="24"/>
      <c r="W3" s="448"/>
      <c r="X3" s="27"/>
      <c r="Y3" s="24"/>
    </row>
    <row r="4" spans="1:27" s="23" customFormat="1" ht="8.25" x14ac:dyDescent="0.4">
      <c r="A4" s="24"/>
      <c r="B4" s="39"/>
      <c r="C4" s="39"/>
      <c r="D4" s="24"/>
      <c r="E4" s="31"/>
      <c r="F4" s="31"/>
      <c r="G4" s="31"/>
      <c r="H4" s="31"/>
      <c r="I4" s="31"/>
      <c r="L4" s="31"/>
      <c r="M4" s="31"/>
      <c r="N4" s="31"/>
      <c r="O4" s="31"/>
      <c r="P4" s="31"/>
      <c r="Q4" s="31"/>
      <c r="R4" s="24"/>
      <c r="S4" s="24"/>
      <c r="T4" s="24"/>
      <c r="U4" s="24"/>
      <c r="V4" s="24"/>
      <c r="W4" s="448"/>
      <c r="X4" s="27"/>
      <c r="Y4" s="24"/>
    </row>
    <row r="5" spans="1:27" ht="9.9499999999999993" customHeight="1" x14ac:dyDescent="0.4">
      <c r="A5" s="31"/>
      <c r="B5" s="821" t="s">
        <v>171</v>
      </c>
      <c r="C5" s="821"/>
      <c r="D5" s="820" t="str">
        <f>IF(X5="","",VLOOKUP(X5,Team_Mst,2,FALSE))</f>
        <v/>
      </c>
      <c r="E5" s="820"/>
      <c r="F5" s="18"/>
      <c r="G5" s="18"/>
      <c r="H5" s="818"/>
      <c r="I5" s="18"/>
      <c r="J5" s="819" t="s">
        <v>372</v>
      </c>
      <c r="K5" s="819"/>
      <c r="L5" s="98"/>
      <c r="M5" s="98"/>
      <c r="N5" s="98"/>
      <c r="O5" s="98"/>
      <c r="P5" s="98"/>
      <c r="Q5" s="98"/>
      <c r="R5" s="5"/>
      <c r="S5" s="5"/>
      <c r="T5" s="5"/>
      <c r="U5" s="5"/>
      <c r="V5" s="5"/>
      <c r="W5" s="449"/>
      <c r="X5" s="827"/>
      <c r="Y5" s="99"/>
    </row>
    <row r="6" spans="1:27" ht="9.9499999999999993" customHeight="1" x14ac:dyDescent="0.4">
      <c r="A6" s="31"/>
      <c r="B6" s="821"/>
      <c r="C6" s="821"/>
      <c r="D6" s="820"/>
      <c r="E6" s="820"/>
      <c r="F6" s="18"/>
      <c r="G6" s="12"/>
      <c r="H6" s="818"/>
      <c r="I6" s="18"/>
      <c r="J6" s="819"/>
      <c r="K6" s="819"/>
      <c r="L6" s="98"/>
      <c r="M6" s="98"/>
      <c r="N6" s="98"/>
      <c r="O6" s="98"/>
      <c r="P6" s="98"/>
      <c r="Q6" s="98"/>
      <c r="R6" s="5"/>
      <c r="S6" s="5"/>
      <c r="T6" s="5"/>
      <c r="U6" s="5"/>
      <c r="V6" s="5"/>
      <c r="W6" s="449"/>
      <c r="X6" s="828"/>
      <c r="Y6" s="99"/>
    </row>
    <row r="7" spans="1:27" ht="9.9499999999999993" customHeight="1" x14ac:dyDescent="0.4">
      <c r="A7" s="31"/>
      <c r="B7" s="17"/>
      <c r="C7" s="17"/>
      <c r="D7" s="12"/>
      <c r="E7" s="18"/>
      <c r="F7" s="18"/>
      <c r="G7" s="12"/>
      <c r="H7" s="302"/>
      <c r="I7" s="18"/>
      <c r="J7" s="820" t="str">
        <f>IF(X7="","",VLOOKUP(X7,Team_Mst,2,FALSE))</f>
        <v/>
      </c>
      <c r="K7" s="820"/>
      <c r="L7" s="820"/>
      <c r="M7" s="820"/>
      <c r="N7" s="820"/>
      <c r="O7" s="820"/>
      <c r="P7" s="820"/>
      <c r="Q7" s="820"/>
      <c r="R7" s="820"/>
      <c r="S7" s="5"/>
      <c r="T7" s="5"/>
      <c r="U7" s="5"/>
      <c r="V7" s="5"/>
      <c r="W7" s="449"/>
      <c r="X7" s="827"/>
      <c r="Y7" s="860" t="s">
        <v>372</v>
      </c>
      <c r="Z7" s="860"/>
      <c r="AA7" s="860"/>
    </row>
    <row r="8" spans="1:27" ht="9.9499999999999993" customHeight="1" x14ac:dyDescent="0.4">
      <c r="A8" s="31"/>
      <c r="B8" s="17"/>
      <c r="C8" s="17"/>
      <c r="D8" s="12"/>
      <c r="E8" s="18"/>
      <c r="F8" s="821"/>
      <c r="G8" s="18"/>
      <c r="H8" s="302"/>
      <c r="I8" s="18"/>
      <c r="J8" s="820"/>
      <c r="K8" s="820"/>
      <c r="L8" s="820"/>
      <c r="M8" s="820"/>
      <c r="N8" s="820"/>
      <c r="O8" s="820"/>
      <c r="P8" s="820"/>
      <c r="Q8" s="820"/>
      <c r="R8" s="820"/>
      <c r="S8" s="5"/>
      <c r="T8" s="5"/>
      <c r="U8" s="5"/>
      <c r="V8" s="5"/>
      <c r="W8" s="449"/>
      <c r="X8" s="828"/>
      <c r="Y8" s="860"/>
      <c r="Z8" s="860"/>
      <c r="AA8" s="860"/>
    </row>
    <row r="9" spans="1:27" ht="9.9499999999999993" customHeight="1" x14ac:dyDescent="0.4">
      <c r="A9" s="31"/>
      <c r="B9" s="821" t="s">
        <v>172</v>
      </c>
      <c r="C9" s="821"/>
      <c r="D9" s="820" t="str">
        <f>IF(X9="","",VLOOKUP(X9,Team_Mst,2,FALSE))</f>
        <v/>
      </c>
      <c r="E9" s="820"/>
      <c r="F9" s="821"/>
      <c r="G9" s="18"/>
      <c r="H9" s="309"/>
      <c r="I9" s="18"/>
      <c r="J9" s="819" t="s">
        <v>374</v>
      </c>
      <c r="K9" s="819"/>
      <c r="L9" s="1"/>
      <c r="M9" s="1"/>
      <c r="N9" s="1"/>
      <c r="O9" s="1"/>
      <c r="P9" s="1"/>
      <c r="Q9" s="1"/>
      <c r="R9" s="1"/>
      <c r="S9" s="5"/>
      <c r="T9" s="5"/>
      <c r="U9" s="5"/>
      <c r="V9" s="5"/>
      <c r="W9" s="449"/>
      <c r="X9" s="827"/>
      <c r="Y9" s="99"/>
    </row>
    <row r="10" spans="1:27" ht="9.9499999999999993" customHeight="1" x14ac:dyDescent="0.4">
      <c r="A10" s="31"/>
      <c r="B10" s="821"/>
      <c r="C10" s="821"/>
      <c r="D10" s="820"/>
      <c r="E10" s="820"/>
      <c r="F10" s="18"/>
      <c r="G10" s="12"/>
      <c r="H10" s="309"/>
      <c r="I10" s="18"/>
      <c r="J10" s="819"/>
      <c r="K10" s="819"/>
      <c r="L10" s="1"/>
      <c r="M10" s="1"/>
      <c r="N10" s="1"/>
      <c r="O10" s="1"/>
      <c r="P10" s="1"/>
      <c r="Q10" s="1"/>
      <c r="R10" s="1"/>
      <c r="S10" s="5"/>
      <c r="T10" s="5"/>
      <c r="U10" s="5"/>
      <c r="V10" s="5"/>
      <c r="W10" s="449"/>
      <c r="X10" s="828"/>
      <c r="Y10" s="99"/>
    </row>
    <row r="11" spans="1:27" ht="9.9499999999999993" customHeight="1" x14ac:dyDescent="0.4">
      <c r="A11" s="31"/>
      <c r="B11" s="17"/>
      <c r="C11" s="17"/>
      <c r="D11" s="12"/>
      <c r="E11" s="18"/>
      <c r="F11" s="18"/>
      <c r="G11" s="12"/>
      <c r="H11" s="821"/>
      <c r="I11" s="18"/>
      <c r="J11" s="820" t="str">
        <f>IF(X11="","",VLOOKUP(X11,Team_Mst,2,FALSE))</f>
        <v/>
      </c>
      <c r="K11" s="820"/>
      <c r="L11" s="820"/>
      <c r="M11" s="820"/>
      <c r="N11" s="820"/>
      <c r="O11" s="820"/>
      <c r="P11" s="820"/>
      <c r="Q11" s="820"/>
      <c r="R11" s="820"/>
      <c r="S11" s="5"/>
      <c r="T11" s="5"/>
      <c r="U11" s="5"/>
      <c r="V11" s="5"/>
      <c r="W11" s="449"/>
      <c r="X11" s="827"/>
      <c r="Y11" s="860" t="s">
        <v>374</v>
      </c>
      <c r="Z11" s="860"/>
    </row>
    <row r="12" spans="1:27" ht="9.9499999999999993" customHeight="1" x14ac:dyDescent="0.4">
      <c r="A12" s="31"/>
      <c r="B12" s="17"/>
      <c r="C12" s="17"/>
      <c r="D12" s="12"/>
      <c r="E12" s="18"/>
      <c r="F12" s="18"/>
      <c r="G12" s="18"/>
      <c r="H12" s="821"/>
      <c r="I12" s="18"/>
      <c r="J12" s="820"/>
      <c r="K12" s="820"/>
      <c r="L12" s="820"/>
      <c r="M12" s="820"/>
      <c r="N12" s="820"/>
      <c r="O12" s="820"/>
      <c r="P12" s="820"/>
      <c r="Q12" s="820"/>
      <c r="R12" s="820"/>
      <c r="S12" s="5"/>
      <c r="T12" s="5"/>
      <c r="U12" s="5"/>
      <c r="V12" s="5"/>
      <c r="W12" s="449"/>
      <c r="X12" s="828"/>
      <c r="Y12" s="860"/>
      <c r="Z12" s="860"/>
    </row>
    <row r="13" spans="1:27" ht="9.9499999999999993" customHeight="1" x14ac:dyDescent="0.4">
      <c r="A13" s="31"/>
      <c r="B13" s="821" t="s">
        <v>174</v>
      </c>
      <c r="C13" s="821"/>
      <c r="D13" s="820" t="str">
        <f>IF(X13="","",VLOOKUP(X13,Team_Mst,2,FALSE))</f>
        <v/>
      </c>
      <c r="E13" s="820"/>
      <c r="F13" s="18"/>
      <c r="G13" s="18"/>
      <c r="H13" s="309"/>
      <c r="I13" s="18"/>
      <c r="S13" s="5"/>
      <c r="T13" s="5"/>
      <c r="U13" s="5"/>
      <c r="V13" s="5"/>
      <c r="W13" s="449"/>
      <c r="X13" s="827"/>
      <c r="Y13" s="99"/>
    </row>
    <row r="14" spans="1:27" ht="9.9499999999999993" customHeight="1" x14ac:dyDescent="0.4">
      <c r="A14" s="31"/>
      <c r="B14" s="821"/>
      <c r="C14" s="821"/>
      <c r="D14" s="820"/>
      <c r="E14" s="820"/>
      <c r="F14" s="821"/>
      <c r="H14" s="309"/>
      <c r="I14" s="18"/>
      <c r="J14" s="97"/>
      <c r="K14" s="97"/>
      <c r="L14" s="98"/>
      <c r="M14" s="98"/>
      <c r="N14" s="98"/>
      <c r="O14" s="98"/>
      <c r="P14" s="98"/>
      <c r="Q14" s="98"/>
      <c r="R14" s="5"/>
      <c r="S14" s="5"/>
      <c r="T14" s="5"/>
      <c r="U14" s="5"/>
      <c r="V14" s="5"/>
      <c r="W14" s="449"/>
      <c r="X14" s="828"/>
      <c r="Y14" s="99"/>
    </row>
    <row r="15" spans="1:27" s="23" customFormat="1" ht="8.25" x14ac:dyDescent="0.4">
      <c r="A15" s="24"/>
      <c r="B15" s="39"/>
      <c r="C15" s="39"/>
      <c r="D15" s="24"/>
      <c r="E15" s="31"/>
      <c r="F15" s="82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24"/>
      <c r="S15" s="24"/>
      <c r="T15" s="24"/>
      <c r="U15" s="24"/>
      <c r="V15" s="24"/>
      <c r="W15" s="448"/>
      <c r="X15" s="27"/>
      <c r="Y15" s="24"/>
    </row>
    <row r="16" spans="1:27" s="23" customFormat="1" ht="8.25" x14ac:dyDescent="0.4">
      <c r="A16" s="24"/>
      <c r="B16" s="39"/>
      <c r="C16" s="39"/>
      <c r="D16" s="24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24"/>
      <c r="S16" s="24"/>
      <c r="T16" s="24"/>
      <c r="U16" s="24"/>
      <c r="V16" s="24"/>
      <c r="W16" s="448"/>
      <c r="X16" s="27"/>
      <c r="Y16" s="24"/>
    </row>
    <row r="17" spans="1:39" ht="19.5" customHeight="1" thickBot="1" x14ac:dyDescent="0.45">
      <c r="B17" s="100" t="s">
        <v>375</v>
      </c>
      <c r="E17" s="12"/>
      <c r="F17" s="12"/>
      <c r="G17" s="12"/>
      <c r="H17" s="12"/>
      <c r="I17" s="12"/>
      <c r="J17" s="829" t="s">
        <v>387</v>
      </c>
      <c r="K17" s="830"/>
      <c r="L17" s="830"/>
      <c r="M17" s="830"/>
      <c r="N17" s="830"/>
      <c r="O17" s="830"/>
      <c r="P17" s="830"/>
      <c r="Q17" s="831"/>
      <c r="R17" s="12"/>
      <c r="S17" s="4"/>
      <c r="T17" s="4"/>
      <c r="W17" s="451"/>
      <c r="X17" s="4"/>
      <c r="Y17" s="16"/>
    </row>
    <row r="18" spans="1:39" x14ac:dyDescent="0.4">
      <c r="B18" s="841" t="s">
        <v>376</v>
      </c>
      <c r="C18" s="842"/>
      <c r="D18" s="341" t="s">
        <v>377</v>
      </c>
      <c r="E18" s="308" t="s">
        <v>366</v>
      </c>
      <c r="F18" s="332" t="s">
        <v>2</v>
      </c>
      <c r="G18" s="332" t="s">
        <v>367</v>
      </c>
      <c r="H18" s="332" t="s">
        <v>368</v>
      </c>
      <c r="I18" s="342" t="s">
        <v>369</v>
      </c>
      <c r="J18" s="867">
        <v>1</v>
      </c>
      <c r="K18" s="861"/>
      <c r="L18" s="861">
        <v>2</v>
      </c>
      <c r="M18" s="861"/>
      <c r="N18" s="861">
        <v>3</v>
      </c>
      <c r="O18" s="861"/>
      <c r="P18" s="861">
        <v>4</v>
      </c>
      <c r="Q18" s="871"/>
      <c r="R18" s="334" t="s">
        <v>22</v>
      </c>
      <c r="S18" s="335" t="s">
        <v>21</v>
      </c>
      <c r="T18" s="336" t="s">
        <v>23</v>
      </c>
      <c r="U18" s="336" t="s">
        <v>41</v>
      </c>
      <c r="W18" s="451"/>
      <c r="X18" s="4"/>
      <c r="Y18" s="16"/>
      <c r="Z18" s="870">
        <v>5</v>
      </c>
      <c r="AA18" s="870"/>
      <c r="AB18" s="870">
        <v>6</v>
      </c>
      <c r="AC18" s="870"/>
    </row>
    <row r="19" spans="1:39" x14ac:dyDescent="0.4">
      <c r="B19" s="843" t="s">
        <v>370</v>
      </c>
      <c r="C19" s="844"/>
      <c r="D19" s="129" t="str">
        <f>IF(X19="","",VLOOKUP(X19,Team_Mst,2,FALSE))</f>
        <v/>
      </c>
      <c r="E19" s="129"/>
      <c r="F19" s="328"/>
      <c r="G19" s="328"/>
      <c r="H19" s="328"/>
      <c r="I19" s="340"/>
      <c r="J19" s="868" t="str">
        <f>IF($X19=0,"",$E19/SUM($F19:$I19))</f>
        <v/>
      </c>
      <c r="K19" s="862"/>
      <c r="L19" s="862" t="str">
        <f>IF($X19=0,"",$F19/SUM($F19:$I19))</f>
        <v/>
      </c>
      <c r="M19" s="862"/>
      <c r="N19" s="862" t="str">
        <f>IF($X19=0,"",SUM($H19:$I19)/SUM($F19:$I19))</f>
        <v/>
      </c>
      <c r="O19" s="862"/>
      <c r="P19" s="862" t="str">
        <f>IF($X19=0,"",$T19/SUM($F19:$I19))</f>
        <v/>
      </c>
      <c r="Q19" s="872"/>
      <c r="R19" s="316"/>
      <c r="S19" s="131"/>
      <c r="T19" s="317"/>
      <c r="U19" s="325"/>
      <c r="W19" s="451"/>
      <c r="X19" s="420"/>
      <c r="Y19" s="16"/>
      <c r="Z19" s="862" t="str">
        <f>IF($X19=0,"",$R19/SUM($F19:$I19))</f>
        <v/>
      </c>
      <c r="AA19" s="862"/>
      <c r="AB19" s="862" t="str">
        <f>IF($X19=0,"",$S19/SUM($F19:$I19))</f>
        <v/>
      </c>
      <c r="AC19" s="862"/>
    </row>
    <row r="20" spans="1:39" x14ac:dyDescent="0.4">
      <c r="B20" s="843" t="s">
        <v>371</v>
      </c>
      <c r="C20" s="844"/>
      <c r="D20" s="129" t="str">
        <f>IF(X20="","",VLOOKUP(X20,Team_Mst,2,FALSE))</f>
        <v/>
      </c>
      <c r="E20" s="129"/>
      <c r="F20" s="328"/>
      <c r="G20" s="328"/>
      <c r="H20" s="328"/>
      <c r="I20" s="340"/>
      <c r="J20" s="869" t="str">
        <f t="shared" ref="J20:J21" si="0">IF($X20=0,"",$E20/SUM($F20:$I20))</f>
        <v/>
      </c>
      <c r="K20" s="864"/>
      <c r="L20" s="863" t="str">
        <f t="shared" ref="L20:L21" si="1">IF($X20=0,"",$F20/SUM($F20:$I20))</f>
        <v/>
      </c>
      <c r="M20" s="864"/>
      <c r="N20" s="863" t="str">
        <f t="shared" ref="N20:N21" si="2">IF($X20=0,"",SUM($H20:$I20)/SUM($F20:$I20))</f>
        <v/>
      </c>
      <c r="O20" s="864"/>
      <c r="P20" s="863" t="str">
        <f t="shared" ref="P20:P21" si="3">IF($X20=0,"",$T20/SUM($F20:$I20))</f>
        <v/>
      </c>
      <c r="Q20" s="873"/>
      <c r="R20" s="316"/>
      <c r="S20" s="131"/>
      <c r="T20" s="317"/>
      <c r="U20" s="325"/>
      <c r="W20" s="451"/>
      <c r="X20" s="420"/>
      <c r="Y20" s="16"/>
      <c r="Z20" s="862" t="str">
        <f t="shared" ref="Z20:Z21" si="4">IF($X20=0,"",$R20/SUM($F20:$I20))</f>
        <v/>
      </c>
      <c r="AA20" s="862"/>
      <c r="AB20" s="862" t="str">
        <f t="shared" ref="AB20:AB21" si="5">IF($X20=0,"",$S20/SUM($F20:$I20))</f>
        <v/>
      </c>
      <c r="AC20" s="862"/>
    </row>
    <row r="21" spans="1:39" ht="16.5" thickBot="1" x14ac:dyDescent="0.45">
      <c r="B21" s="845" t="s">
        <v>373</v>
      </c>
      <c r="C21" s="846"/>
      <c r="D21" s="343" t="str">
        <f>IF(X21="","",VLOOKUP(X21,Team_Mst,2,FALSE))</f>
        <v/>
      </c>
      <c r="E21" s="343"/>
      <c r="F21" s="344"/>
      <c r="G21" s="344"/>
      <c r="H21" s="344"/>
      <c r="I21" s="345"/>
      <c r="J21" s="883" t="str">
        <f t="shared" si="0"/>
        <v/>
      </c>
      <c r="K21" s="866"/>
      <c r="L21" s="865" t="str">
        <f t="shared" si="1"/>
        <v/>
      </c>
      <c r="M21" s="866"/>
      <c r="N21" s="865" t="str">
        <f t="shared" si="2"/>
        <v/>
      </c>
      <c r="O21" s="866"/>
      <c r="P21" s="865" t="str">
        <f t="shared" si="3"/>
        <v/>
      </c>
      <c r="Q21" s="880"/>
      <c r="R21" s="346"/>
      <c r="S21" s="347"/>
      <c r="T21" s="348"/>
      <c r="U21" s="349"/>
      <c r="W21" s="451"/>
      <c r="X21" s="420"/>
      <c r="Y21" s="16"/>
      <c r="Z21" s="862" t="str">
        <f t="shared" si="4"/>
        <v/>
      </c>
      <c r="AA21" s="862"/>
      <c r="AB21" s="862" t="str">
        <f t="shared" si="5"/>
        <v/>
      </c>
      <c r="AC21" s="862"/>
    </row>
    <row r="22" spans="1:39" s="23" customFormat="1" ht="8.25" x14ac:dyDescent="0.4">
      <c r="A22" s="31"/>
      <c r="B22" s="89"/>
      <c r="C22" s="89"/>
      <c r="D22" s="31"/>
      <c r="E22" s="103"/>
      <c r="F22" s="103"/>
      <c r="G22" s="103"/>
      <c r="H22" s="113"/>
      <c r="I22" s="114"/>
      <c r="J22" s="114"/>
      <c r="K22" s="114"/>
      <c r="L22" s="24"/>
      <c r="M22" s="24"/>
      <c r="N22" s="24"/>
      <c r="O22" s="24"/>
      <c r="P22" s="24"/>
      <c r="Q22" s="27"/>
      <c r="R22" s="115"/>
      <c r="W22" s="446"/>
    </row>
    <row r="23" spans="1:39" hidden="1" x14ac:dyDescent="0.4">
      <c r="A23" s="31"/>
      <c r="B23" s="100" t="s">
        <v>188</v>
      </c>
      <c r="C23" s="100"/>
      <c r="D23" s="100"/>
      <c r="E23" s="18"/>
      <c r="F23" s="18"/>
      <c r="G23" s="18"/>
      <c r="H23" s="847" t="s">
        <v>175</v>
      </c>
      <c r="I23" s="848"/>
      <c r="J23" s="848"/>
      <c r="K23" s="848"/>
      <c r="L23" s="849"/>
      <c r="M23" s="101"/>
      <c r="N23" s="101"/>
      <c r="O23" s="101"/>
      <c r="P23" s="101"/>
      <c r="Q23" s="5"/>
      <c r="R23" s="16"/>
      <c r="S23" s="3"/>
      <c r="T23" s="1"/>
      <c r="U23" s="1"/>
      <c r="V23" s="1"/>
      <c r="W23" s="453"/>
      <c r="X23" s="1"/>
    </row>
    <row r="24" spans="1:39" hidden="1" x14ac:dyDescent="0.4">
      <c r="A24" s="31"/>
      <c r="B24" s="881" t="s">
        <v>176</v>
      </c>
      <c r="C24" s="881"/>
      <c r="D24" s="117" t="s">
        <v>177</v>
      </c>
      <c r="E24" s="90" t="s">
        <v>170</v>
      </c>
      <c r="F24" s="90" t="s">
        <v>178</v>
      </c>
      <c r="G24" s="90" t="s">
        <v>3</v>
      </c>
      <c r="H24" s="118" t="s">
        <v>179</v>
      </c>
      <c r="I24" s="118" t="s">
        <v>180</v>
      </c>
      <c r="J24" s="118" t="s">
        <v>181</v>
      </c>
      <c r="K24" s="118" t="s">
        <v>182</v>
      </c>
      <c r="L24" s="118" t="s">
        <v>183</v>
      </c>
      <c r="M24" s="116" t="s">
        <v>22</v>
      </c>
      <c r="N24" s="116" t="s">
        <v>21</v>
      </c>
      <c r="O24" s="116" t="s">
        <v>23</v>
      </c>
      <c r="P24" s="116" t="s">
        <v>184</v>
      </c>
      <c r="Q24" s="5"/>
      <c r="R24" s="16"/>
      <c r="S24" s="3"/>
      <c r="T24" s="1"/>
      <c r="U24" s="1"/>
      <c r="V24" s="1"/>
      <c r="W24" s="453"/>
      <c r="X24" s="1"/>
    </row>
    <row r="25" spans="1:39" hidden="1" x14ac:dyDescent="0.4">
      <c r="A25" s="31"/>
      <c r="B25" s="882" t="s">
        <v>185</v>
      </c>
      <c r="C25" s="882"/>
      <c r="D25" s="129" t="str">
        <f>IF(R25="","",VLOOKUP(R25,Team_Mst,2,FALSE))</f>
        <v/>
      </c>
      <c r="E25" s="83"/>
      <c r="F25" s="83"/>
      <c r="G25" s="83"/>
      <c r="H25" s="130" t="str">
        <f>IF($D25="","",F25/$E25)</f>
        <v/>
      </c>
      <c r="I25" s="130" t="str">
        <f>IF($D25="","",G25/$E25)</f>
        <v/>
      </c>
      <c r="J25" s="130" t="str">
        <f>IF($D25="","",O25/$E25)</f>
        <v/>
      </c>
      <c r="K25" s="130" t="str">
        <f>IF($D25="","",M25/$E25)</f>
        <v/>
      </c>
      <c r="L25" s="130" t="str">
        <f>IF($D25="","",N25/$E25)</f>
        <v/>
      </c>
      <c r="M25" s="131"/>
      <c r="N25" s="131"/>
      <c r="O25" s="131"/>
      <c r="P25" s="131"/>
      <c r="Q25" s="5"/>
      <c r="R25" s="16"/>
      <c r="S25" s="3"/>
      <c r="T25" s="1"/>
      <c r="U25" s="1"/>
      <c r="V25" s="1"/>
      <c r="W25" s="453"/>
      <c r="X25" s="1"/>
    </row>
    <row r="26" spans="1:39" hidden="1" x14ac:dyDescent="0.4">
      <c r="A26" s="31"/>
      <c r="B26" s="882" t="s">
        <v>186</v>
      </c>
      <c r="C26" s="882"/>
      <c r="D26" s="129" t="str">
        <f>IF(R26="","",VLOOKUP(R26,Team_Mst,2,FALSE))</f>
        <v/>
      </c>
      <c r="E26" s="83"/>
      <c r="F26" s="83"/>
      <c r="G26" s="83"/>
      <c r="H26" s="130" t="str">
        <f t="shared" ref="H26:I27" si="6">IF($D26="","",F26/$E26)</f>
        <v/>
      </c>
      <c r="I26" s="130" t="str">
        <f t="shared" si="6"/>
        <v/>
      </c>
      <c r="J26" s="130" t="str">
        <f t="shared" ref="J26:J27" si="7">IF($D26="","",O26/$E26)</f>
        <v/>
      </c>
      <c r="K26" s="130" t="str">
        <f t="shared" ref="K26:L27" si="8">IF($D26="","",M26/$E26)</f>
        <v/>
      </c>
      <c r="L26" s="130" t="str">
        <f t="shared" si="8"/>
        <v/>
      </c>
      <c r="M26" s="131"/>
      <c r="N26" s="131"/>
      <c r="O26" s="131"/>
      <c r="P26" s="131"/>
      <c r="Q26" s="5"/>
      <c r="R26" s="16"/>
      <c r="S26" s="3"/>
      <c r="T26" s="1"/>
      <c r="U26" s="1"/>
      <c r="V26" s="1"/>
      <c r="W26" s="453"/>
      <c r="X26" s="1"/>
    </row>
    <row r="27" spans="1:39" hidden="1" x14ac:dyDescent="0.4">
      <c r="A27" s="31"/>
      <c r="B27" s="882" t="s">
        <v>187</v>
      </c>
      <c r="C27" s="882"/>
      <c r="D27" s="129" t="str">
        <f>IF(R27="","",VLOOKUP(R27,Team_Mst,2,FALSE))</f>
        <v/>
      </c>
      <c r="E27" s="83"/>
      <c r="F27" s="83"/>
      <c r="G27" s="83"/>
      <c r="H27" s="130" t="str">
        <f t="shared" si="6"/>
        <v/>
      </c>
      <c r="I27" s="130" t="str">
        <f t="shared" si="6"/>
        <v/>
      </c>
      <c r="J27" s="130" t="str">
        <f t="shared" si="7"/>
        <v/>
      </c>
      <c r="K27" s="130" t="str">
        <f t="shared" si="8"/>
        <v/>
      </c>
      <c r="L27" s="130" t="str">
        <f t="shared" si="8"/>
        <v/>
      </c>
      <c r="M27" s="131"/>
      <c r="N27" s="131"/>
      <c r="O27" s="131"/>
      <c r="P27" s="131"/>
      <c r="Q27" s="5"/>
      <c r="R27" s="16"/>
      <c r="S27" s="3"/>
      <c r="T27" s="1"/>
      <c r="U27" s="1"/>
      <c r="V27" s="1"/>
      <c r="W27" s="453"/>
      <c r="X27" s="1"/>
    </row>
    <row r="28" spans="1:39" s="123" customFormat="1" ht="14.25" hidden="1" x14ac:dyDescent="0.4">
      <c r="A28" s="104"/>
      <c r="B28" s="104"/>
      <c r="C28" s="104"/>
      <c r="D28" s="104"/>
      <c r="E28" s="104"/>
      <c r="F28" s="104"/>
      <c r="G28" s="104"/>
      <c r="H28" s="119"/>
      <c r="I28" s="119"/>
      <c r="J28" s="119"/>
      <c r="K28" s="119"/>
      <c r="L28" s="120"/>
      <c r="M28" s="120"/>
      <c r="N28" s="120"/>
      <c r="O28" s="120"/>
      <c r="P28" s="120"/>
      <c r="Q28" s="121"/>
      <c r="R28" s="122"/>
      <c r="W28" s="454"/>
    </row>
    <row r="29" spans="1:39" s="123" customFormat="1" ht="14.25" x14ac:dyDescent="0.4">
      <c r="A29" s="104"/>
      <c r="B29" s="350" t="s">
        <v>184</v>
      </c>
      <c r="C29" s="874"/>
      <c r="D29" s="875"/>
      <c r="E29" s="875"/>
      <c r="F29" s="876"/>
      <c r="G29" s="874" t="s">
        <v>189</v>
      </c>
      <c r="H29" s="875"/>
      <c r="I29" s="875"/>
      <c r="J29" s="875"/>
      <c r="K29" s="876"/>
      <c r="L29" s="877" t="s">
        <v>271</v>
      </c>
      <c r="M29" s="878"/>
      <c r="N29" s="878"/>
      <c r="O29" s="878"/>
      <c r="P29" s="879"/>
      <c r="S29" s="105"/>
      <c r="T29" s="105"/>
      <c r="U29" s="105"/>
      <c r="V29" s="105"/>
      <c r="W29" s="450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</row>
    <row r="30" spans="1:39" s="125" customFormat="1" ht="14.25" x14ac:dyDescent="0.4">
      <c r="A30" s="124"/>
      <c r="B30" s="339">
        <v>1</v>
      </c>
      <c r="C30" s="835" t="s">
        <v>386</v>
      </c>
      <c r="D30" s="836"/>
      <c r="E30" s="836"/>
      <c r="F30" s="837"/>
      <c r="G30" s="838" t="s">
        <v>379</v>
      </c>
      <c r="H30" s="839"/>
      <c r="I30" s="839"/>
      <c r="J30" s="839"/>
      <c r="K30" s="840"/>
      <c r="L30" s="832" t="s">
        <v>380</v>
      </c>
      <c r="M30" s="833"/>
      <c r="N30" s="833"/>
      <c r="O30" s="833"/>
      <c r="P30" s="834"/>
      <c r="S30" s="24"/>
      <c r="T30" s="23"/>
      <c r="U30" s="23"/>
      <c r="V30" s="23"/>
      <c r="W30" s="446"/>
      <c r="X30" s="23"/>
      <c r="Y30" s="24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</row>
    <row r="31" spans="1:39" s="125" customFormat="1" x14ac:dyDescent="0.4">
      <c r="A31" s="124"/>
      <c r="B31" s="339">
        <v>2</v>
      </c>
      <c r="C31" s="835" t="s">
        <v>378</v>
      </c>
      <c r="D31" s="836"/>
      <c r="E31" s="836"/>
      <c r="F31" s="837"/>
      <c r="G31" s="838" t="s">
        <v>379</v>
      </c>
      <c r="H31" s="839"/>
      <c r="I31" s="839"/>
      <c r="J31" s="839"/>
      <c r="K31" s="840"/>
      <c r="L31" s="832" t="s">
        <v>380</v>
      </c>
      <c r="M31" s="833"/>
      <c r="N31" s="833"/>
      <c r="O31" s="833"/>
      <c r="P31" s="834"/>
      <c r="S31" s="1"/>
      <c r="T31" s="1"/>
      <c r="U31" s="1"/>
      <c r="V31" s="1"/>
      <c r="W31" s="45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</row>
    <row r="32" spans="1:39" s="125" customFormat="1" x14ac:dyDescent="0.4">
      <c r="A32" s="124"/>
      <c r="B32" s="339">
        <v>3</v>
      </c>
      <c r="C32" s="835" t="s">
        <v>388</v>
      </c>
      <c r="D32" s="836"/>
      <c r="E32" s="836"/>
      <c r="F32" s="837"/>
      <c r="G32" s="838" t="s">
        <v>380</v>
      </c>
      <c r="H32" s="839"/>
      <c r="I32" s="839"/>
      <c r="J32" s="839"/>
      <c r="K32" s="840"/>
      <c r="L32" s="832" t="s">
        <v>379</v>
      </c>
      <c r="M32" s="833"/>
      <c r="N32" s="833"/>
      <c r="O32" s="833"/>
      <c r="P32" s="834"/>
      <c r="S32" s="1"/>
      <c r="T32" s="1"/>
      <c r="U32" s="1"/>
      <c r="V32" s="1"/>
      <c r="W32" s="453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</row>
    <row r="33" spans="1:39" s="125" customFormat="1" ht="14.25" x14ac:dyDescent="0.4">
      <c r="A33" s="124"/>
      <c r="B33" s="339">
        <v>4</v>
      </c>
      <c r="C33" s="835" t="s">
        <v>381</v>
      </c>
      <c r="D33" s="836"/>
      <c r="E33" s="836"/>
      <c r="F33" s="837"/>
      <c r="G33" s="838" t="s">
        <v>382</v>
      </c>
      <c r="H33" s="839"/>
      <c r="I33" s="839"/>
      <c r="J33" s="839"/>
      <c r="K33" s="840"/>
      <c r="L33" s="832" t="s">
        <v>383</v>
      </c>
      <c r="M33" s="833"/>
      <c r="N33" s="833"/>
      <c r="O33" s="833"/>
      <c r="P33" s="834"/>
      <c r="S33" s="24"/>
      <c r="T33" s="23"/>
      <c r="U33" s="23"/>
      <c r="V33" s="23"/>
      <c r="W33" s="446"/>
      <c r="X33" s="23"/>
      <c r="Y33" s="24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</row>
    <row r="34" spans="1:39" s="125" customFormat="1" ht="14.25" x14ac:dyDescent="0.4">
      <c r="A34" s="124"/>
      <c r="B34" s="339">
        <v>5</v>
      </c>
      <c r="C34" s="835" t="s">
        <v>384</v>
      </c>
      <c r="D34" s="836"/>
      <c r="E34" s="836"/>
      <c r="F34" s="837"/>
      <c r="G34" s="838" t="s">
        <v>382</v>
      </c>
      <c r="H34" s="839"/>
      <c r="I34" s="839"/>
      <c r="J34" s="839"/>
      <c r="K34" s="840"/>
      <c r="L34" s="832" t="s">
        <v>383</v>
      </c>
      <c r="M34" s="833"/>
      <c r="N34" s="833"/>
      <c r="O34" s="833"/>
      <c r="P34" s="834"/>
      <c r="S34" s="105"/>
      <c r="T34" s="105"/>
      <c r="U34" s="105"/>
      <c r="V34" s="105"/>
      <c r="W34" s="450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</row>
    <row r="35" spans="1:39" s="125" customFormat="1" ht="14.25" x14ac:dyDescent="0.4">
      <c r="A35" s="124"/>
      <c r="B35" s="339">
        <v>6</v>
      </c>
      <c r="C35" s="835" t="s">
        <v>385</v>
      </c>
      <c r="D35" s="836"/>
      <c r="E35" s="836"/>
      <c r="F35" s="837"/>
      <c r="G35" s="838" t="s">
        <v>383</v>
      </c>
      <c r="H35" s="839"/>
      <c r="I35" s="839"/>
      <c r="J35" s="839"/>
      <c r="K35" s="840"/>
      <c r="L35" s="832" t="s">
        <v>382</v>
      </c>
      <c r="M35" s="833"/>
      <c r="N35" s="833"/>
      <c r="O35" s="833"/>
      <c r="P35" s="834"/>
      <c r="W35" s="455"/>
    </row>
    <row r="36" spans="1:39" x14ac:dyDescent="0.4">
      <c r="B36" s="100"/>
      <c r="E36" s="12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12"/>
      <c r="T36" s="312"/>
      <c r="U36" s="312"/>
      <c r="W36" s="451"/>
      <c r="X36" s="4"/>
      <c r="Y36" s="16"/>
    </row>
    <row r="37" spans="1:39" s="105" customFormat="1" ht="6.75" x14ac:dyDescent="0.4">
      <c r="A37" s="110"/>
      <c r="B37" s="111"/>
      <c r="C37" s="111"/>
      <c r="D37" s="110"/>
      <c r="E37" s="110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11"/>
      <c r="S37" s="311"/>
      <c r="T37" s="311"/>
      <c r="U37" s="329"/>
      <c r="W37" s="450"/>
      <c r="X37" s="106"/>
    </row>
    <row r="38" spans="1:39" s="23" customFormat="1" ht="8.25" x14ac:dyDescent="0.4">
      <c r="A38" s="24"/>
      <c r="B38" s="39"/>
      <c r="C38" s="39"/>
      <c r="D38" s="24"/>
      <c r="E38" s="31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10"/>
      <c r="S38" s="310"/>
      <c r="T38" s="310"/>
      <c r="U38" s="310"/>
      <c r="V38" s="24"/>
      <c r="W38" s="448"/>
      <c r="X38" s="27"/>
      <c r="Y38" s="24"/>
    </row>
    <row r="39" spans="1:39" x14ac:dyDescent="0.4">
      <c r="B39" s="100" t="s">
        <v>264</v>
      </c>
      <c r="E39" s="12"/>
      <c r="F39" s="12"/>
      <c r="G39" s="12"/>
      <c r="H39" s="12"/>
      <c r="I39" s="12"/>
      <c r="J39" s="12"/>
      <c r="K39" s="12"/>
      <c r="L39" s="12"/>
      <c r="R39" s="16"/>
      <c r="S39" s="1"/>
      <c r="T39" s="1"/>
      <c r="U39" s="1"/>
      <c r="V39" s="1"/>
      <c r="W39" s="453"/>
      <c r="X39" s="1"/>
    </row>
    <row r="40" spans="1:39" x14ac:dyDescent="0.4">
      <c r="B40" s="100" t="s">
        <v>263</v>
      </c>
      <c r="E40" s="12"/>
      <c r="F40" s="12"/>
      <c r="G40" s="12"/>
      <c r="H40" s="12"/>
      <c r="I40" s="12"/>
      <c r="J40" s="12"/>
      <c r="K40" s="12"/>
      <c r="L40" s="12"/>
      <c r="R40" s="16"/>
      <c r="S40" s="1"/>
      <c r="T40" s="1"/>
      <c r="U40" s="1"/>
      <c r="V40" s="1"/>
      <c r="W40" s="453"/>
      <c r="X40" s="1"/>
    </row>
    <row r="41" spans="1:39" s="23" customFormat="1" ht="8.25" x14ac:dyDescent="0.4">
      <c r="A41" s="24"/>
      <c r="B41" s="39"/>
      <c r="C41" s="39"/>
      <c r="D41" s="24"/>
      <c r="E41" s="31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10"/>
      <c r="S41" s="310"/>
      <c r="T41" s="310"/>
      <c r="U41" s="310"/>
      <c r="V41" s="24"/>
      <c r="W41" s="448"/>
      <c r="X41" s="27"/>
      <c r="Y41" s="24"/>
    </row>
    <row r="42" spans="1:39" s="105" customFormat="1" ht="6.75" x14ac:dyDescent="0.4">
      <c r="A42" s="110"/>
      <c r="B42" s="111"/>
      <c r="C42" s="111"/>
      <c r="D42" s="110"/>
      <c r="E42" s="110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11"/>
      <c r="S42" s="311"/>
      <c r="T42" s="311"/>
      <c r="U42" s="329"/>
      <c r="W42" s="450"/>
      <c r="X42" s="106"/>
    </row>
    <row r="43" spans="1:39" s="23" customFormat="1" ht="9" thickBot="1" x14ac:dyDescent="0.45">
      <c r="A43" s="24"/>
      <c r="B43" s="39"/>
      <c r="C43" s="39"/>
      <c r="D43" s="24"/>
      <c r="E43" s="31"/>
      <c r="F43" s="330">
        <v>4</v>
      </c>
      <c r="G43" s="330">
        <v>2</v>
      </c>
      <c r="H43" s="330">
        <v>1</v>
      </c>
      <c r="I43" s="330">
        <v>0</v>
      </c>
      <c r="J43" s="330"/>
      <c r="K43" s="330"/>
      <c r="L43" s="330"/>
      <c r="M43" s="330"/>
      <c r="N43" s="330"/>
      <c r="O43" s="330"/>
      <c r="P43" s="330"/>
      <c r="Q43" s="330"/>
      <c r="R43" s="310"/>
      <c r="S43" s="310"/>
      <c r="T43" s="310"/>
      <c r="U43" s="310"/>
      <c r="V43" s="24"/>
      <c r="W43" s="448"/>
      <c r="X43" s="27"/>
      <c r="Y43" s="24"/>
    </row>
    <row r="44" spans="1:39" ht="18.75" customHeight="1" x14ac:dyDescent="0.4">
      <c r="A44" s="24"/>
      <c r="B44" s="126" t="s">
        <v>0</v>
      </c>
      <c r="C44" s="127"/>
      <c r="D44" s="128" t="s">
        <v>1</v>
      </c>
      <c r="E44" s="307" t="s">
        <v>366</v>
      </c>
      <c r="F44" s="331" t="s">
        <v>2</v>
      </c>
      <c r="G44" s="332" t="s">
        <v>367</v>
      </c>
      <c r="H44" s="332" t="s">
        <v>368</v>
      </c>
      <c r="I44" s="333" t="s">
        <v>369</v>
      </c>
      <c r="J44" s="824">
        <v>1</v>
      </c>
      <c r="K44" s="825"/>
      <c r="L44" s="825">
        <v>2</v>
      </c>
      <c r="M44" s="825"/>
      <c r="N44" s="825">
        <v>3</v>
      </c>
      <c r="O44" s="825"/>
      <c r="P44" s="825">
        <v>4</v>
      </c>
      <c r="Q44" s="826"/>
      <c r="R44" s="334" t="s">
        <v>22</v>
      </c>
      <c r="S44" s="335" t="s">
        <v>21</v>
      </c>
      <c r="T44" s="336" t="s">
        <v>23</v>
      </c>
      <c r="U44" s="336" t="s">
        <v>41</v>
      </c>
      <c r="V44" s="5"/>
      <c r="W44" s="449"/>
      <c r="Y44" s="3"/>
    </row>
    <row r="45" spans="1:39" ht="18.75" customHeight="1" x14ac:dyDescent="0.4">
      <c r="A45" s="24"/>
      <c r="B45" s="303">
        <v>1</v>
      </c>
      <c r="C45" s="304">
        <v>1</v>
      </c>
      <c r="D45" s="77" t="str">
        <f>IF(X45="","",VLOOKUP(X45,Team_Mst,2,FALSE))</f>
        <v>沼町内会ソフト</v>
      </c>
      <c r="E45" s="292">
        <f>SUMPRODUCT(F$43:I$43,F45:I45)</f>
        <v>0</v>
      </c>
      <c r="F45" s="316"/>
      <c r="G45" s="131"/>
      <c r="H45" s="131"/>
      <c r="I45" s="325"/>
      <c r="J45" s="858"/>
      <c r="K45" s="852"/>
      <c r="L45" s="851" t="s">
        <v>119</v>
      </c>
      <c r="M45" s="851"/>
      <c r="N45" s="851" t="s">
        <v>120</v>
      </c>
      <c r="O45" s="851"/>
      <c r="P45" s="851" t="s">
        <v>121</v>
      </c>
      <c r="Q45" s="853"/>
      <c r="R45" s="316"/>
      <c r="S45" s="131"/>
      <c r="T45" s="317"/>
      <c r="U45" s="325"/>
      <c r="V45" s="5"/>
      <c r="W45" s="449"/>
      <c r="X45" s="16" t="s">
        <v>76</v>
      </c>
      <c r="Y45" s="3"/>
    </row>
    <row r="46" spans="1:39" ht="18.75" customHeight="1" x14ac:dyDescent="0.4">
      <c r="A46" s="24"/>
      <c r="B46" s="303">
        <v>2</v>
      </c>
      <c r="C46" s="304">
        <v>2</v>
      </c>
      <c r="D46" s="77" t="str">
        <f>IF(X46="","",VLOOKUP(X46,Team_Mst,2,FALSE))</f>
        <v>ドリンカーズL</v>
      </c>
      <c r="E46" s="297">
        <f t="shared" ref="E46:E48" si="9">SUMPRODUCT(F$43:I$43,F46:I46)</f>
        <v>0</v>
      </c>
      <c r="F46" s="318"/>
      <c r="G46" s="319"/>
      <c r="H46" s="319"/>
      <c r="I46" s="321"/>
      <c r="J46" s="850" t="s">
        <v>572</v>
      </c>
      <c r="K46" s="851"/>
      <c r="L46" s="852"/>
      <c r="M46" s="852"/>
      <c r="N46" s="851" t="s">
        <v>122</v>
      </c>
      <c r="O46" s="851"/>
      <c r="P46" s="851" t="s">
        <v>123</v>
      </c>
      <c r="Q46" s="853"/>
      <c r="R46" s="318"/>
      <c r="S46" s="319"/>
      <c r="T46" s="320"/>
      <c r="U46" s="337"/>
      <c r="V46" s="5"/>
      <c r="W46" s="449"/>
      <c r="X46" s="16" t="s">
        <v>77</v>
      </c>
      <c r="Y46" s="3"/>
    </row>
    <row r="47" spans="1:39" ht="18.75" customHeight="1" x14ac:dyDescent="0.4">
      <c r="A47" s="24"/>
      <c r="B47" s="303">
        <v>3</v>
      </c>
      <c r="C47" s="304">
        <v>3</v>
      </c>
      <c r="D47" s="77" t="str">
        <f>IF(X47="","",VLOOKUP(X47,Team_Mst,2,FALSE))</f>
        <v>なるせパパーズS</v>
      </c>
      <c r="E47" s="297">
        <f t="shared" si="9"/>
        <v>0</v>
      </c>
      <c r="F47" s="318"/>
      <c r="G47" s="319"/>
      <c r="H47" s="319"/>
      <c r="I47" s="321"/>
      <c r="J47" s="850" t="s">
        <v>120</v>
      </c>
      <c r="K47" s="851"/>
      <c r="L47" s="851" t="s">
        <v>122</v>
      </c>
      <c r="M47" s="851"/>
      <c r="N47" s="852"/>
      <c r="O47" s="852"/>
      <c r="P47" s="851" t="s">
        <v>124</v>
      </c>
      <c r="Q47" s="853"/>
      <c r="R47" s="318"/>
      <c r="S47" s="319"/>
      <c r="T47" s="321"/>
      <c r="U47" s="321"/>
      <c r="V47" s="5"/>
      <c r="W47" s="449"/>
      <c r="X47" s="16" t="s">
        <v>78</v>
      </c>
      <c r="Y47" s="3"/>
    </row>
    <row r="48" spans="1:39" ht="18.75" customHeight="1" thickBot="1" x14ac:dyDescent="0.45">
      <c r="A48" s="24"/>
      <c r="B48" s="305">
        <v>4</v>
      </c>
      <c r="C48" s="306">
        <v>4</v>
      </c>
      <c r="D48" s="78" t="str">
        <f>IF(X48="","",VLOOKUP(X48,Team_Mst,2,FALSE))</f>
        <v>サザンストリーム</v>
      </c>
      <c r="E48" s="298">
        <f t="shared" si="9"/>
        <v>0</v>
      </c>
      <c r="F48" s="322"/>
      <c r="G48" s="323"/>
      <c r="H48" s="323"/>
      <c r="I48" s="324"/>
      <c r="J48" s="854" t="s">
        <v>121</v>
      </c>
      <c r="K48" s="855"/>
      <c r="L48" s="855" t="s">
        <v>123</v>
      </c>
      <c r="M48" s="855"/>
      <c r="N48" s="855" t="s">
        <v>124</v>
      </c>
      <c r="O48" s="855"/>
      <c r="P48" s="856"/>
      <c r="Q48" s="857"/>
      <c r="R48" s="322"/>
      <c r="S48" s="323"/>
      <c r="T48" s="324" t="str">
        <f t="shared" ref="T48" si="10">IF(R48="","",R48-S48)</f>
        <v/>
      </c>
      <c r="U48" s="324"/>
      <c r="V48" s="5"/>
      <c r="W48" s="449"/>
      <c r="X48" s="16" t="s">
        <v>239</v>
      </c>
      <c r="Y48" s="3"/>
    </row>
    <row r="49" spans="1:25" s="23" customFormat="1" ht="9" thickBot="1" x14ac:dyDescent="0.45">
      <c r="A49" s="24"/>
      <c r="B49" s="39"/>
      <c r="C49" s="39"/>
      <c r="D49" s="24"/>
      <c r="E49" s="31"/>
      <c r="F49" s="330"/>
      <c r="G49" s="330"/>
      <c r="H49" s="330"/>
      <c r="I49" s="330"/>
      <c r="J49" s="859"/>
      <c r="K49" s="859"/>
      <c r="L49" s="859"/>
      <c r="M49" s="859"/>
      <c r="N49" s="859"/>
      <c r="O49" s="859"/>
      <c r="P49" s="859"/>
      <c r="Q49" s="859"/>
      <c r="R49" s="310"/>
      <c r="S49" s="310"/>
      <c r="T49" s="310"/>
      <c r="U49" s="310"/>
      <c r="V49" s="24"/>
      <c r="W49" s="448"/>
      <c r="X49" s="27"/>
      <c r="Y49" s="24"/>
    </row>
    <row r="50" spans="1:25" ht="18.75" customHeight="1" x14ac:dyDescent="0.4">
      <c r="A50" s="24"/>
      <c r="B50" s="126" t="s">
        <v>0</v>
      </c>
      <c r="C50" s="127"/>
      <c r="D50" s="128" t="s">
        <v>4</v>
      </c>
      <c r="E50" s="307" t="s">
        <v>366</v>
      </c>
      <c r="F50" s="331" t="s">
        <v>2</v>
      </c>
      <c r="G50" s="332" t="s">
        <v>367</v>
      </c>
      <c r="H50" s="332" t="s">
        <v>368</v>
      </c>
      <c r="I50" s="333" t="s">
        <v>369</v>
      </c>
      <c r="J50" s="824">
        <v>1</v>
      </c>
      <c r="K50" s="825"/>
      <c r="L50" s="825">
        <v>2</v>
      </c>
      <c r="M50" s="825"/>
      <c r="N50" s="825">
        <v>3</v>
      </c>
      <c r="O50" s="825"/>
      <c r="P50" s="825">
        <v>4</v>
      </c>
      <c r="Q50" s="826"/>
      <c r="R50" s="334" t="s">
        <v>22</v>
      </c>
      <c r="S50" s="335" t="s">
        <v>21</v>
      </c>
      <c r="T50" s="336" t="s">
        <v>23</v>
      </c>
      <c r="U50" s="336" t="s">
        <v>41</v>
      </c>
      <c r="V50" s="5"/>
      <c r="W50" s="449"/>
      <c r="Y50" s="3"/>
    </row>
    <row r="51" spans="1:25" ht="18.75" customHeight="1" x14ac:dyDescent="0.4">
      <c r="A51" s="24"/>
      <c r="B51" s="303">
        <v>5</v>
      </c>
      <c r="C51" s="304">
        <v>1</v>
      </c>
      <c r="D51" s="77" t="str">
        <f>IF(X51="","",VLOOKUP(X51,Team_Mst,2,FALSE))</f>
        <v>山崎ドリンカーズ</v>
      </c>
      <c r="E51" s="292">
        <f t="shared" ref="E51:E54" si="11">SUMPRODUCT(F$43:I$43,F51:I51)</f>
        <v>0</v>
      </c>
      <c r="F51" s="316"/>
      <c r="G51" s="131"/>
      <c r="H51" s="131"/>
      <c r="I51" s="325"/>
      <c r="J51" s="858"/>
      <c r="K51" s="852"/>
      <c r="L51" s="851" t="s">
        <v>265</v>
      </c>
      <c r="M51" s="851"/>
      <c r="N51" s="851" t="s">
        <v>266</v>
      </c>
      <c r="O51" s="851"/>
      <c r="P51" s="851" t="s">
        <v>267</v>
      </c>
      <c r="Q51" s="853"/>
      <c r="R51" s="316"/>
      <c r="S51" s="131"/>
      <c r="T51" s="325" t="str">
        <f t="shared" ref="T51:T54" si="12">IF(R51="","",R51-S51)</f>
        <v/>
      </c>
      <c r="U51" s="325"/>
      <c r="V51" s="5"/>
      <c r="W51" s="449"/>
      <c r="X51" s="16" t="s">
        <v>79</v>
      </c>
      <c r="Y51" s="3"/>
    </row>
    <row r="52" spans="1:25" ht="18.75" customHeight="1" x14ac:dyDescent="0.4">
      <c r="A52" s="24"/>
      <c r="B52" s="303">
        <v>6</v>
      </c>
      <c r="C52" s="304">
        <v>2</v>
      </c>
      <c r="D52" s="77" t="str">
        <f>IF(X52="","",VLOOKUP(X52,Team_Mst,2,FALSE))</f>
        <v>森野ドリマーズ</v>
      </c>
      <c r="E52" s="297">
        <f t="shared" si="11"/>
        <v>0</v>
      </c>
      <c r="F52" s="318"/>
      <c r="G52" s="319"/>
      <c r="H52" s="319"/>
      <c r="I52" s="321"/>
      <c r="J52" s="850" t="s">
        <v>265</v>
      </c>
      <c r="K52" s="851"/>
      <c r="L52" s="852"/>
      <c r="M52" s="852"/>
      <c r="N52" s="851" t="s">
        <v>268</v>
      </c>
      <c r="O52" s="851"/>
      <c r="P52" s="851" t="s">
        <v>269</v>
      </c>
      <c r="Q52" s="853"/>
      <c r="R52" s="318"/>
      <c r="S52" s="319"/>
      <c r="T52" s="321" t="str">
        <f t="shared" si="12"/>
        <v/>
      </c>
      <c r="U52" s="321"/>
      <c r="V52" s="5"/>
      <c r="W52" s="449"/>
      <c r="X52" s="16" t="s">
        <v>80</v>
      </c>
      <c r="Y52" s="3"/>
    </row>
    <row r="53" spans="1:25" ht="18.75" customHeight="1" x14ac:dyDescent="0.4">
      <c r="A53" s="24"/>
      <c r="B53" s="303">
        <v>7</v>
      </c>
      <c r="C53" s="304">
        <v>3</v>
      </c>
      <c r="D53" s="77" t="str">
        <f>IF(X53="","",VLOOKUP(X53,Team_Mst,2,FALSE))</f>
        <v>オール南</v>
      </c>
      <c r="E53" s="297">
        <f t="shared" si="11"/>
        <v>0</v>
      </c>
      <c r="F53" s="318"/>
      <c r="G53" s="319"/>
      <c r="H53" s="319"/>
      <c r="I53" s="321"/>
      <c r="J53" s="850" t="s">
        <v>266</v>
      </c>
      <c r="K53" s="851"/>
      <c r="L53" s="851" t="s">
        <v>268</v>
      </c>
      <c r="M53" s="851"/>
      <c r="N53" s="852"/>
      <c r="O53" s="852"/>
      <c r="P53" s="851" t="s">
        <v>270</v>
      </c>
      <c r="Q53" s="853"/>
      <c r="R53" s="318"/>
      <c r="S53" s="319"/>
      <c r="T53" s="321" t="str">
        <f t="shared" si="12"/>
        <v/>
      </c>
      <c r="U53" s="321"/>
      <c r="W53" s="451"/>
      <c r="X53" s="16" t="s">
        <v>81</v>
      </c>
      <c r="Y53" s="3"/>
    </row>
    <row r="54" spans="1:25" ht="18.75" customHeight="1" thickBot="1" x14ac:dyDescent="0.45">
      <c r="A54" s="24"/>
      <c r="B54" s="305">
        <v>8</v>
      </c>
      <c r="C54" s="306">
        <v>4</v>
      </c>
      <c r="D54" s="78" t="str">
        <f>IF(X54="","",VLOOKUP(X54,Team_Mst,2,FALSE))</f>
        <v>なるせパパーズ</v>
      </c>
      <c r="E54" s="298">
        <f t="shared" si="11"/>
        <v>0</v>
      </c>
      <c r="F54" s="322"/>
      <c r="G54" s="323"/>
      <c r="H54" s="323"/>
      <c r="I54" s="324"/>
      <c r="J54" s="854" t="s">
        <v>267</v>
      </c>
      <c r="K54" s="855"/>
      <c r="L54" s="855" t="s">
        <v>269</v>
      </c>
      <c r="M54" s="855"/>
      <c r="N54" s="855" t="s">
        <v>270</v>
      </c>
      <c r="O54" s="855"/>
      <c r="P54" s="856"/>
      <c r="Q54" s="857"/>
      <c r="R54" s="322"/>
      <c r="S54" s="323"/>
      <c r="T54" s="324" t="str">
        <f t="shared" si="12"/>
        <v/>
      </c>
      <c r="U54" s="338"/>
      <c r="W54" s="451"/>
      <c r="X54" s="16" t="s">
        <v>82</v>
      </c>
      <c r="Y54" s="3"/>
    </row>
    <row r="55" spans="1:25" s="23" customFormat="1" ht="9" thickBot="1" x14ac:dyDescent="0.45">
      <c r="A55" s="24"/>
      <c r="B55" s="39"/>
      <c r="C55" s="39"/>
      <c r="D55" s="24"/>
      <c r="E55" s="31"/>
      <c r="F55" s="330"/>
      <c r="G55" s="330"/>
      <c r="H55" s="330"/>
      <c r="I55" s="330"/>
      <c r="J55" s="859"/>
      <c r="K55" s="859"/>
      <c r="L55" s="859"/>
      <c r="M55" s="859"/>
      <c r="N55" s="859"/>
      <c r="O55" s="859"/>
      <c r="P55" s="859"/>
      <c r="Q55" s="859"/>
      <c r="R55" s="310"/>
      <c r="S55" s="310"/>
      <c r="T55" s="310"/>
      <c r="U55" s="310"/>
      <c r="V55" s="24"/>
      <c r="W55" s="448"/>
      <c r="X55" s="27"/>
      <c r="Y55" s="24"/>
    </row>
    <row r="56" spans="1:25" ht="18.75" customHeight="1" x14ac:dyDescent="0.4">
      <c r="A56" s="24"/>
      <c r="B56" s="126" t="s">
        <v>0</v>
      </c>
      <c r="C56" s="127"/>
      <c r="D56" s="128" t="s">
        <v>190</v>
      </c>
      <c r="E56" s="307" t="s">
        <v>366</v>
      </c>
      <c r="F56" s="331" t="s">
        <v>2</v>
      </c>
      <c r="G56" s="332" t="s">
        <v>367</v>
      </c>
      <c r="H56" s="332" t="s">
        <v>368</v>
      </c>
      <c r="I56" s="333" t="s">
        <v>369</v>
      </c>
      <c r="J56" s="824">
        <v>1</v>
      </c>
      <c r="K56" s="825"/>
      <c r="L56" s="825">
        <v>2</v>
      </c>
      <c r="M56" s="825"/>
      <c r="N56" s="825">
        <v>3</v>
      </c>
      <c r="O56" s="825"/>
      <c r="P56" s="825">
        <v>4</v>
      </c>
      <c r="Q56" s="826"/>
      <c r="R56" s="334" t="s">
        <v>22</v>
      </c>
      <c r="S56" s="335" t="s">
        <v>21</v>
      </c>
      <c r="T56" s="336" t="s">
        <v>23</v>
      </c>
      <c r="U56" s="336" t="s">
        <v>41</v>
      </c>
      <c r="V56" s="5"/>
      <c r="W56" s="449"/>
      <c r="Y56" s="3"/>
    </row>
    <row r="57" spans="1:25" ht="18.75" customHeight="1" x14ac:dyDescent="0.4">
      <c r="A57" s="24"/>
      <c r="B57" s="303">
        <v>9</v>
      </c>
      <c r="C57" s="304">
        <v>1</v>
      </c>
      <c r="D57" s="77" t="str">
        <f>IF(X57="","",VLOOKUP(X57,Team_Mst,2,FALSE))</f>
        <v>協栄</v>
      </c>
      <c r="E57" s="292">
        <f t="shared" ref="E57:E60" si="13">SUMPRODUCT(F$43:I$43,F57:I57)</f>
        <v>0</v>
      </c>
      <c r="F57" s="316"/>
      <c r="G57" s="131"/>
      <c r="H57" s="131"/>
      <c r="I57" s="325"/>
      <c r="J57" s="858"/>
      <c r="K57" s="852"/>
      <c r="L57" s="851" t="s">
        <v>125</v>
      </c>
      <c r="M57" s="851"/>
      <c r="N57" s="851" t="s">
        <v>101</v>
      </c>
      <c r="O57" s="851"/>
      <c r="P57" s="851" t="s">
        <v>102</v>
      </c>
      <c r="Q57" s="853"/>
      <c r="R57" s="316"/>
      <c r="S57" s="131"/>
      <c r="T57" s="325" t="str">
        <f t="shared" ref="T57:T60" si="14">IF(R57="","",R57-S57)</f>
        <v/>
      </c>
      <c r="U57" s="325"/>
      <c r="V57" s="5"/>
      <c r="W57" s="449"/>
      <c r="X57" s="16" t="s">
        <v>240</v>
      </c>
      <c r="Y57" s="3"/>
    </row>
    <row r="58" spans="1:25" ht="18.75" customHeight="1" x14ac:dyDescent="0.4">
      <c r="A58" s="24"/>
      <c r="B58" s="303">
        <v>10</v>
      </c>
      <c r="C58" s="304">
        <v>2</v>
      </c>
      <c r="D58" s="77" t="str">
        <f>IF(X58="","",VLOOKUP(X58,Team_Mst,2,FALSE))</f>
        <v>つくし野フューチャーズ</v>
      </c>
      <c r="E58" s="297">
        <f t="shared" si="13"/>
        <v>0</v>
      </c>
      <c r="F58" s="318"/>
      <c r="G58" s="319"/>
      <c r="H58" s="319"/>
      <c r="I58" s="321"/>
      <c r="J58" s="850" t="s">
        <v>125</v>
      </c>
      <c r="K58" s="851"/>
      <c r="L58" s="852"/>
      <c r="M58" s="852"/>
      <c r="N58" s="851" t="s">
        <v>126</v>
      </c>
      <c r="O58" s="851"/>
      <c r="P58" s="851" t="s">
        <v>103</v>
      </c>
      <c r="Q58" s="853"/>
      <c r="R58" s="318"/>
      <c r="S58" s="319"/>
      <c r="T58" s="321" t="str">
        <f t="shared" si="14"/>
        <v/>
      </c>
      <c r="U58" s="321"/>
      <c r="V58" s="5"/>
      <c r="W58" s="449"/>
      <c r="X58" s="16" t="s">
        <v>241</v>
      </c>
      <c r="Y58" s="3"/>
    </row>
    <row r="59" spans="1:25" ht="18.75" customHeight="1" x14ac:dyDescent="0.4">
      <c r="A59" s="24"/>
      <c r="B59" s="303">
        <v>11</v>
      </c>
      <c r="C59" s="304">
        <v>3</v>
      </c>
      <c r="D59" s="77" t="str">
        <f>IF(X59="","",VLOOKUP(X59,Team_Mst,2,FALSE))</f>
        <v>馬場ソフト</v>
      </c>
      <c r="E59" s="297">
        <f t="shared" si="13"/>
        <v>0</v>
      </c>
      <c r="F59" s="318"/>
      <c r="G59" s="319"/>
      <c r="H59" s="319"/>
      <c r="I59" s="321"/>
      <c r="J59" s="850" t="s">
        <v>101</v>
      </c>
      <c r="K59" s="851"/>
      <c r="L59" s="851" t="s">
        <v>126</v>
      </c>
      <c r="M59" s="851"/>
      <c r="N59" s="852"/>
      <c r="O59" s="852"/>
      <c r="P59" s="851" t="s">
        <v>127</v>
      </c>
      <c r="Q59" s="853"/>
      <c r="R59" s="318"/>
      <c r="S59" s="319"/>
      <c r="T59" s="321" t="str">
        <f t="shared" si="14"/>
        <v/>
      </c>
      <c r="U59" s="321"/>
      <c r="W59" s="451"/>
      <c r="X59" s="16" t="s">
        <v>242</v>
      </c>
      <c r="Y59" s="3"/>
    </row>
    <row r="60" spans="1:25" ht="18.75" customHeight="1" thickBot="1" x14ac:dyDescent="0.45">
      <c r="A60" s="24"/>
      <c r="B60" s="305">
        <v>12</v>
      </c>
      <c r="C60" s="306">
        <v>4</v>
      </c>
      <c r="D60" s="78" t="str">
        <f>IF(X60="","",VLOOKUP(X60,Team_Mst,2,FALSE))</f>
        <v>フレンズ</v>
      </c>
      <c r="E60" s="298">
        <f t="shared" si="13"/>
        <v>0</v>
      </c>
      <c r="F60" s="322"/>
      <c r="G60" s="323"/>
      <c r="H60" s="323"/>
      <c r="I60" s="324"/>
      <c r="J60" s="854" t="s">
        <v>102</v>
      </c>
      <c r="K60" s="855"/>
      <c r="L60" s="855" t="s">
        <v>103</v>
      </c>
      <c r="M60" s="855"/>
      <c r="N60" s="855" t="s">
        <v>127</v>
      </c>
      <c r="O60" s="855"/>
      <c r="P60" s="856"/>
      <c r="Q60" s="857"/>
      <c r="R60" s="322"/>
      <c r="S60" s="323"/>
      <c r="T60" s="324" t="str">
        <f t="shared" si="14"/>
        <v/>
      </c>
      <c r="U60" s="338"/>
      <c r="W60" s="451"/>
      <c r="X60" s="16" t="s">
        <v>243</v>
      </c>
      <c r="Y60" s="3"/>
    </row>
    <row r="61" spans="1:25" s="100" customFormat="1" ht="18.75" customHeight="1" x14ac:dyDescent="0.4">
      <c r="A61" s="61"/>
      <c r="B61" s="62"/>
      <c r="C61" s="62"/>
      <c r="D61" s="62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01"/>
      <c r="S61" s="101"/>
      <c r="T61" s="101"/>
      <c r="U61" s="101"/>
      <c r="V61" s="101"/>
      <c r="W61" s="452"/>
      <c r="X61" s="63"/>
      <c r="Y61" s="62"/>
    </row>
    <row r="62" spans="1:25" s="109" customFormat="1" ht="8.25" x14ac:dyDescent="0.4">
      <c r="A62" s="439"/>
      <c r="B62" s="439"/>
      <c r="C62" s="439"/>
      <c r="D62" s="439"/>
      <c r="E62" s="439"/>
      <c r="F62" s="439"/>
      <c r="G62" s="439"/>
      <c r="H62" s="439"/>
      <c r="I62" s="439"/>
      <c r="J62" s="439"/>
      <c r="K62" s="439"/>
      <c r="L62" s="439"/>
      <c r="M62" s="439"/>
      <c r="N62" s="439"/>
      <c r="O62" s="439"/>
      <c r="P62" s="439"/>
      <c r="Q62" s="439"/>
      <c r="R62" s="439"/>
      <c r="S62" s="439"/>
      <c r="T62" s="439"/>
      <c r="U62" s="439"/>
      <c r="V62" s="439"/>
      <c r="W62" s="439"/>
      <c r="X62" s="444"/>
    </row>
    <row r="63" spans="1:25" s="100" customFormat="1" x14ac:dyDescent="0.4">
      <c r="A63" s="109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63"/>
    </row>
    <row r="64" spans="1:25" s="100" customFormat="1" x14ac:dyDescent="0.4">
      <c r="A64" s="109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63"/>
    </row>
    <row r="65" spans="1:24" s="100" customFormat="1" x14ac:dyDescent="0.4">
      <c r="A65" s="109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63"/>
    </row>
  </sheetData>
  <mergeCells count="144">
    <mergeCell ref="C29:F29"/>
    <mergeCell ref="C30:F30"/>
    <mergeCell ref="C31:F31"/>
    <mergeCell ref="C32:F32"/>
    <mergeCell ref="L29:P29"/>
    <mergeCell ref="L30:P30"/>
    <mergeCell ref="L31:P31"/>
    <mergeCell ref="L32:P32"/>
    <mergeCell ref="N21:O21"/>
    <mergeCell ref="P21:Q21"/>
    <mergeCell ref="B24:C24"/>
    <mergeCell ref="B25:C25"/>
    <mergeCell ref="B26:C26"/>
    <mergeCell ref="B27:C27"/>
    <mergeCell ref="J21:K21"/>
    <mergeCell ref="G29:K29"/>
    <mergeCell ref="G30:K30"/>
    <mergeCell ref="G31:K31"/>
    <mergeCell ref="G32:K32"/>
    <mergeCell ref="L18:M18"/>
    <mergeCell ref="L19:M19"/>
    <mergeCell ref="L20:M20"/>
    <mergeCell ref="L21:M21"/>
    <mergeCell ref="J18:K18"/>
    <mergeCell ref="J19:K19"/>
    <mergeCell ref="J20:K20"/>
    <mergeCell ref="Z18:AA18"/>
    <mergeCell ref="AB18:AC18"/>
    <mergeCell ref="Z19:AA19"/>
    <mergeCell ref="AB19:AC19"/>
    <mergeCell ref="Z20:AA20"/>
    <mergeCell ref="AB20:AC20"/>
    <mergeCell ref="N18:O18"/>
    <mergeCell ref="N19:O19"/>
    <mergeCell ref="N20:O20"/>
    <mergeCell ref="P18:Q18"/>
    <mergeCell ref="P19:Q19"/>
    <mergeCell ref="P20:Q20"/>
    <mergeCell ref="Z21:AA21"/>
    <mergeCell ref="AB21:AC21"/>
    <mergeCell ref="Y7:AA8"/>
    <mergeCell ref="Y11:Z12"/>
    <mergeCell ref="B5:C6"/>
    <mergeCell ref="B9:C10"/>
    <mergeCell ref="B13:C14"/>
    <mergeCell ref="F14:F15"/>
    <mergeCell ref="F8:F9"/>
    <mergeCell ref="H11:H12"/>
    <mergeCell ref="X13:X14"/>
    <mergeCell ref="X11:X12"/>
    <mergeCell ref="J5:K6"/>
    <mergeCell ref="J9:K10"/>
    <mergeCell ref="J7:R8"/>
    <mergeCell ref="J11:R12"/>
    <mergeCell ref="D9:E10"/>
    <mergeCell ref="X9:X10"/>
    <mergeCell ref="J59:K59"/>
    <mergeCell ref="L59:M59"/>
    <mergeCell ref="N59:O59"/>
    <mergeCell ref="P59:Q59"/>
    <mergeCell ref="J60:K60"/>
    <mergeCell ref="L60:M60"/>
    <mergeCell ref="N60:O60"/>
    <mergeCell ref="P60:Q60"/>
    <mergeCell ref="J57:K57"/>
    <mergeCell ref="L57:M57"/>
    <mergeCell ref="N57:O57"/>
    <mergeCell ref="P57:Q57"/>
    <mergeCell ref="J58:K58"/>
    <mergeCell ref="L58:M58"/>
    <mergeCell ref="N58:O58"/>
    <mergeCell ref="P58:Q58"/>
    <mergeCell ref="J55:K55"/>
    <mergeCell ref="L55:M55"/>
    <mergeCell ref="N55:O55"/>
    <mergeCell ref="P55:Q55"/>
    <mergeCell ref="J56:K56"/>
    <mergeCell ref="L56:M56"/>
    <mergeCell ref="N56:O56"/>
    <mergeCell ref="P56:Q56"/>
    <mergeCell ref="J53:K53"/>
    <mergeCell ref="L53:M53"/>
    <mergeCell ref="N53:O53"/>
    <mergeCell ref="P53:Q53"/>
    <mergeCell ref="J54:K54"/>
    <mergeCell ref="L54:M54"/>
    <mergeCell ref="N54:O54"/>
    <mergeCell ref="P54:Q54"/>
    <mergeCell ref="J51:K51"/>
    <mergeCell ref="L51:M51"/>
    <mergeCell ref="N51:O51"/>
    <mergeCell ref="P51:Q51"/>
    <mergeCell ref="J52:K52"/>
    <mergeCell ref="L52:M52"/>
    <mergeCell ref="N52:O52"/>
    <mergeCell ref="P52:Q52"/>
    <mergeCell ref="J49:K49"/>
    <mergeCell ref="L49:M49"/>
    <mergeCell ref="N49:O49"/>
    <mergeCell ref="P49:Q49"/>
    <mergeCell ref="J50:K50"/>
    <mergeCell ref="L50:M50"/>
    <mergeCell ref="N50:O50"/>
    <mergeCell ref="P50:Q50"/>
    <mergeCell ref="J47:K47"/>
    <mergeCell ref="L47:M47"/>
    <mergeCell ref="N47:O47"/>
    <mergeCell ref="P47:Q47"/>
    <mergeCell ref="J48:K48"/>
    <mergeCell ref="L48:M48"/>
    <mergeCell ref="N48:O48"/>
    <mergeCell ref="P48:Q48"/>
    <mergeCell ref="J45:K45"/>
    <mergeCell ref="L45:M45"/>
    <mergeCell ref="N45:O45"/>
    <mergeCell ref="P45:Q45"/>
    <mergeCell ref="J46:K46"/>
    <mergeCell ref="L46:M46"/>
    <mergeCell ref="N46:O46"/>
    <mergeCell ref="P46:Q46"/>
    <mergeCell ref="J44:K44"/>
    <mergeCell ref="L44:M44"/>
    <mergeCell ref="N44:O44"/>
    <mergeCell ref="P44:Q44"/>
    <mergeCell ref="D13:E14"/>
    <mergeCell ref="D5:E6"/>
    <mergeCell ref="H5:H6"/>
    <mergeCell ref="X5:X6"/>
    <mergeCell ref="X7:X8"/>
    <mergeCell ref="J17:Q17"/>
    <mergeCell ref="L33:P33"/>
    <mergeCell ref="L34:P34"/>
    <mergeCell ref="L35:P35"/>
    <mergeCell ref="C33:F33"/>
    <mergeCell ref="C34:F34"/>
    <mergeCell ref="C35:F35"/>
    <mergeCell ref="G33:K33"/>
    <mergeCell ref="G34:K34"/>
    <mergeCell ref="G35:K35"/>
    <mergeCell ref="B18:C18"/>
    <mergeCell ref="B19:C19"/>
    <mergeCell ref="B20:C20"/>
    <mergeCell ref="B21:C21"/>
    <mergeCell ref="H23:L23"/>
  </mergeCells>
  <phoneticPr fontId="31"/>
  <conditionalFormatting sqref="X44:X61">
    <cfRule type="duplicateValues" dxfId="9" priority="1"/>
  </conditionalFormatting>
  <pageMargins left="0.15748031496062992" right="0.11811023622047245" top="0.55118110236220474" bottom="0.15748031496062992" header="0.31496062992125984" footer="0.31496062992125984"/>
  <pageSetup paperSize="9" orientation="portrait" r:id="rId1"/>
  <drawing r:id="rId2"/>
  <webPublishItems count="2">
    <webPublishItem id="7769" divId="taikai_main.html_7769" sourceType="printArea" destinationFile="C:\Users\mbuser933\OneDrive - Allied Telesis\Q_take_out\priv\oyaji\町ソ連\26春大会\総会資料\taikai_main3.html"/>
    <webPublishItem id="5517" divId="taikai_main.html_5517" sourceType="printArea" destinationFile="C:\Users\mbuser933\OneDrive - Allied Telesis\Q_take_out\priv\oyaji\町ソ連\26春大会\総会資料\sheet003.html"/>
  </webPublishItem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8A1D-6115-4FCE-9EDC-F9DF24262D8C}">
  <sheetPr>
    <tabColor rgb="FFFFC000"/>
    <pageSetUpPr fitToPage="1"/>
  </sheetPr>
  <dimension ref="A1:AM82"/>
  <sheetViews>
    <sheetView showGridLines="0" zoomScale="115" zoomScaleNormal="115" workbookViewId="0">
      <selection activeCell="B73" sqref="B73:D76"/>
    </sheetView>
  </sheetViews>
  <sheetFormatPr defaultColWidth="8.875" defaultRowHeight="15.75" x14ac:dyDescent="0.4"/>
  <cols>
    <col min="1" max="1" width="0.875" style="23" customWidth="1"/>
    <col min="2" max="2" width="3.625" style="2" customWidth="1"/>
    <col min="3" max="3" width="2.875" style="2" customWidth="1"/>
    <col min="4" max="4" width="20.625" style="1" customWidth="1"/>
    <col min="5" max="5" width="5.625" style="1" customWidth="1"/>
    <col min="6" max="9" width="3.625" style="1" customWidth="1"/>
    <col min="10" max="17" width="3.625" style="4" customWidth="1"/>
    <col min="18" max="20" width="3.625" style="19" customWidth="1"/>
    <col min="21" max="21" width="3.625" style="4" customWidth="1"/>
    <col min="22" max="22" width="2.625" style="4" customWidth="1"/>
    <col min="23" max="23" width="2.125" style="4" customWidth="1"/>
    <col min="24" max="24" width="5.625" style="16" customWidth="1"/>
    <col min="25" max="25" width="5.625" style="1" customWidth="1"/>
    <col min="26" max="29" width="3.625" style="1" customWidth="1"/>
    <col min="30" max="32" width="2.625" style="1" customWidth="1"/>
    <col min="33" max="33" width="9.625" style="1" bestFit="1" customWidth="1"/>
    <col min="34" max="16384" width="8.875" style="1"/>
  </cols>
  <sheetData>
    <row r="1" spans="1:27" s="23" customFormat="1" ht="26.25" customHeight="1" x14ac:dyDescent="0.4">
      <c r="B1" s="25"/>
      <c r="C1" s="25"/>
      <c r="R1" s="25"/>
      <c r="S1" s="25"/>
      <c r="T1" s="25"/>
      <c r="W1" s="446"/>
      <c r="X1" s="27"/>
    </row>
    <row r="2" spans="1:27" s="29" customFormat="1" ht="26.1" customHeight="1" x14ac:dyDescent="0.4">
      <c r="A2" s="201"/>
      <c r="B2" s="200" t="s">
        <v>143</v>
      </c>
      <c r="C2" s="200"/>
      <c r="D2" s="200"/>
      <c r="E2" s="200"/>
      <c r="F2" s="200"/>
      <c r="G2" s="202"/>
      <c r="H2" s="202"/>
      <c r="I2" s="202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30"/>
      <c r="W2" s="447"/>
      <c r="X2" s="28"/>
    </row>
    <row r="3" spans="1:27" s="23" customFormat="1" ht="8.25" x14ac:dyDescent="0.4">
      <c r="A3" s="24"/>
      <c r="B3" s="39"/>
      <c r="C3" s="39"/>
      <c r="D3" s="24"/>
      <c r="E3" s="31"/>
      <c r="F3" s="31"/>
      <c r="G3" s="31"/>
      <c r="H3" s="31"/>
      <c r="I3" s="31"/>
      <c r="L3" s="31"/>
      <c r="M3" s="31"/>
      <c r="N3" s="31"/>
      <c r="O3" s="31"/>
      <c r="P3" s="31"/>
      <c r="Q3" s="31"/>
      <c r="R3" s="24"/>
      <c r="S3" s="24"/>
      <c r="T3" s="24"/>
      <c r="U3" s="24"/>
      <c r="V3" s="24"/>
      <c r="W3" s="448"/>
      <c r="X3" s="27"/>
      <c r="Y3" s="24"/>
    </row>
    <row r="4" spans="1:27" s="23" customFormat="1" ht="8.25" x14ac:dyDescent="0.4">
      <c r="A4" s="24"/>
      <c r="B4" s="39"/>
      <c r="C4" s="39"/>
      <c r="D4" s="24"/>
      <c r="E4" s="31"/>
      <c r="F4" s="31"/>
      <c r="G4" s="31"/>
      <c r="H4" s="31"/>
      <c r="I4" s="31"/>
      <c r="L4" s="31"/>
      <c r="M4" s="31"/>
      <c r="N4" s="31"/>
      <c r="O4" s="31"/>
      <c r="P4" s="31"/>
      <c r="Q4" s="31"/>
      <c r="R4" s="24"/>
      <c r="S4" s="24"/>
      <c r="T4" s="24"/>
      <c r="U4" s="24"/>
      <c r="V4" s="24"/>
      <c r="W4" s="448"/>
      <c r="X4" s="27"/>
      <c r="Y4" s="24"/>
    </row>
    <row r="5" spans="1:27" ht="9.9499999999999993" customHeight="1" x14ac:dyDescent="0.4">
      <c r="A5" s="31"/>
      <c r="B5" s="821" t="s">
        <v>275</v>
      </c>
      <c r="C5" s="821"/>
      <c r="D5" s="820" t="str">
        <f>IF(X5="","",VLOOKUP(X5,Team_Mst,2,FALSE))</f>
        <v/>
      </c>
      <c r="E5" s="820"/>
      <c r="F5" s="18"/>
      <c r="G5" s="18"/>
      <c r="H5" s="818"/>
      <c r="I5" s="18"/>
      <c r="J5" s="819" t="s">
        <v>372</v>
      </c>
      <c r="K5" s="819"/>
      <c r="L5" s="98"/>
      <c r="M5" s="98"/>
      <c r="N5" s="98"/>
      <c r="O5" s="98"/>
      <c r="P5" s="98"/>
      <c r="Q5" s="98"/>
      <c r="R5" s="5"/>
      <c r="S5" s="5"/>
      <c r="T5" s="5"/>
      <c r="U5" s="5"/>
      <c r="V5" s="5"/>
      <c r="W5" s="449"/>
      <c r="X5" s="827"/>
      <c r="Y5" s="99"/>
    </row>
    <row r="6" spans="1:27" ht="9.9499999999999993" customHeight="1" x14ac:dyDescent="0.4">
      <c r="A6" s="31"/>
      <c r="B6" s="821"/>
      <c r="C6" s="821"/>
      <c r="D6" s="820"/>
      <c r="E6" s="820"/>
      <c r="F6" s="18"/>
      <c r="G6" s="12"/>
      <c r="H6" s="818"/>
      <c r="I6" s="18"/>
      <c r="J6" s="819"/>
      <c r="K6" s="819"/>
      <c r="L6" s="98"/>
      <c r="M6" s="98"/>
      <c r="N6" s="98"/>
      <c r="O6" s="98"/>
      <c r="P6" s="98"/>
      <c r="Q6" s="98"/>
      <c r="R6" s="5"/>
      <c r="S6" s="5"/>
      <c r="T6" s="5"/>
      <c r="U6" s="5"/>
      <c r="V6" s="5"/>
      <c r="W6" s="449"/>
      <c r="X6" s="828"/>
      <c r="Y6" s="99"/>
    </row>
    <row r="7" spans="1:27" ht="9.9499999999999993" customHeight="1" x14ac:dyDescent="0.4">
      <c r="A7" s="31"/>
      <c r="B7" s="17"/>
      <c r="C7" s="17"/>
      <c r="D7" s="12"/>
      <c r="E7" s="18"/>
      <c r="F7" s="18"/>
      <c r="G7" s="12"/>
      <c r="H7" s="302"/>
      <c r="I7" s="18"/>
      <c r="J7" s="820" t="str">
        <f>IF(X7="","",VLOOKUP(X7,Team_Mst,2,FALSE))</f>
        <v/>
      </c>
      <c r="K7" s="820"/>
      <c r="L7" s="820"/>
      <c r="M7" s="820"/>
      <c r="N7" s="820"/>
      <c r="O7" s="820"/>
      <c r="P7" s="820"/>
      <c r="Q7" s="820"/>
      <c r="R7" s="820"/>
      <c r="S7" s="5"/>
      <c r="T7" s="5"/>
      <c r="U7" s="5"/>
      <c r="V7" s="5"/>
      <c r="W7" s="449"/>
      <c r="X7" s="827"/>
      <c r="Y7" s="860" t="s">
        <v>372</v>
      </c>
      <c r="Z7" s="860"/>
      <c r="AA7" s="860"/>
    </row>
    <row r="8" spans="1:27" ht="9.9499999999999993" customHeight="1" x14ac:dyDescent="0.4">
      <c r="A8" s="31"/>
      <c r="B8" s="17"/>
      <c r="C8" s="17"/>
      <c r="D8" s="12"/>
      <c r="E8" s="18"/>
      <c r="F8" s="821"/>
      <c r="G8" s="18"/>
      <c r="H8" s="302"/>
      <c r="I8" s="18"/>
      <c r="J8" s="820"/>
      <c r="K8" s="820"/>
      <c r="L8" s="820"/>
      <c r="M8" s="820"/>
      <c r="N8" s="820"/>
      <c r="O8" s="820"/>
      <c r="P8" s="820"/>
      <c r="Q8" s="820"/>
      <c r="R8" s="820"/>
      <c r="S8" s="5"/>
      <c r="T8" s="5"/>
      <c r="U8" s="5"/>
      <c r="V8" s="5"/>
      <c r="W8" s="449"/>
      <c r="X8" s="828"/>
      <c r="Y8" s="860"/>
      <c r="Z8" s="860"/>
      <c r="AA8" s="860"/>
    </row>
    <row r="9" spans="1:27" ht="9.9499999999999993" customHeight="1" x14ac:dyDescent="0.4">
      <c r="A9" s="31"/>
      <c r="B9" s="821" t="s">
        <v>277</v>
      </c>
      <c r="C9" s="821"/>
      <c r="D9" s="820" t="str">
        <f>IF(X9="","",VLOOKUP(X9,Team_Mst,2,FALSE))</f>
        <v/>
      </c>
      <c r="E9" s="820"/>
      <c r="F9" s="821"/>
      <c r="G9" s="18"/>
      <c r="H9" s="309"/>
      <c r="I9" s="18"/>
      <c r="J9" s="819" t="s">
        <v>374</v>
      </c>
      <c r="K9" s="819"/>
      <c r="L9" s="1"/>
      <c r="M9" s="1"/>
      <c r="N9" s="1"/>
      <c r="O9" s="1"/>
      <c r="P9" s="1"/>
      <c r="Q9" s="1"/>
      <c r="R9" s="1"/>
      <c r="S9" s="5"/>
      <c r="T9" s="5"/>
      <c r="U9" s="5"/>
      <c r="V9" s="5"/>
      <c r="W9" s="449"/>
      <c r="X9" s="827"/>
      <c r="Y9" s="99"/>
    </row>
    <row r="10" spans="1:27" ht="9.9499999999999993" customHeight="1" x14ac:dyDescent="0.4">
      <c r="A10" s="31"/>
      <c r="B10" s="821"/>
      <c r="C10" s="821"/>
      <c r="D10" s="820"/>
      <c r="E10" s="820"/>
      <c r="F10" s="18"/>
      <c r="G10" s="12"/>
      <c r="H10" s="309"/>
      <c r="I10" s="18"/>
      <c r="J10" s="819"/>
      <c r="K10" s="819"/>
      <c r="L10" s="1"/>
      <c r="M10" s="1"/>
      <c r="N10" s="1"/>
      <c r="O10" s="1"/>
      <c r="P10" s="1"/>
      <c r="Q10" s="1"/>
      <c r="R10" s="1"/>
      <c r="S10" s="5"/>
      <c r="T10" s="5"/>
      <c r="U10" s="5"/>
      <c r="V10" s="5"/>
      <c r="W10" s="449"/>
      <c r="X10" s="828"/>
      <c r="Y10" s="99"/>
    </row>
    <row r="11" spans="1:27" ht="9.9499999999999993" customHeight="1" x14ac:dyDescent="0.4">
      <c r="A11" s="31"/>
      <c r="B11" s="17"/>
      <c r="C11" s="17"/>
      <c r="D11" s="12"/>
      <c r="E11" s="18"/>
      <c r="F11" s="18"/>
      <c r="G11" s="12"/>
      <c r="H11" s="821"/>
      <c r="I11" s="18"/>
      <c r="J11" s="820" t="str">
        <f>IF(X11="","",VLOOKUP(X11,Team_Mst,2,FALSE))</f>
        <v/>
      </c>
      <c r="K11" s="820"/>
      <c r="L11" s="820"/>
      <c r="M11" s="820"/>
      <c r="N11" s="820"/>
      <c r="O11" s="820"/>
      <c r="P11" s="820"/>
      <c r="Q11" s="820"/>
      <c r="R11" s="820"/>
      <c r="S11" s="5"/>
      <c r="T11" s="5"/>
      <c r="U11" s="5"/>
      <c r="V11" s="5"/>
      <c r="W11" s="449"/>
      <c r="X11" s="827"/>
      <c r="Y11" s="860" t="s">
        <v>374</v>
      </c>
      <c r="Z11" s="860"/>
    </row>
    <row r="12" spans="1:27" ht="9.9499999999999993" customHeight="1" x14ac:dyDescent="0.4">
      <c r="A12" s="31"/>
      <c r="B12" s="17"/>
      <c r="C12" s="17"/>
      <c r="D12" s="12"/>
      <c r="E12" s="18"/>
      <c r="F12" s="18"/>
      <c r="G12" s="18"/>
      <c r="H12" s="821"/>
      <c r="I12" s="18"/>
      <c r="J12" s="820"/>
      <c r="K12" s="820"/>
      <c r="L12" s="820"/>
      <c r="M12" s="820"/>
      <c r="N12" s="820"/>
      <c r="O12" s="820"/>
      <c r="P12" s="820"/>
      <c r="Q12" s="820"/>
      <c r="R12" s="820"/>
      <c r="S12" s="5"/>
      <c r="T12" s="5"/>
      <c r="U12" s="5"/>
      <c r="V12" s="5"/>
      <c r="W12" s="449"/>
      <c r="X12" s="828"/>
      <c r="Y12" s="860"/>
      <c r="Z12" s="860"/>
    </row>
    <row r="13" spans="1:27" ht="9.9499999999999993" customHeight="1" x14ac:dyDescent="0.4">
      <c r="A13" s="31"/>
      <c r="B13" s="821" t="s">
        <v>278</v>
      </c>
      <c r="C13" s="821"/>
      <c r="D13" s="820" t="str">
        <f>IF(X13="","",VLOOKUP(X13,Team_Mst,2,FALSE))</f>
        <v/>
      </c>
      <c r="E13" s="820"/>
      <c r="F13" s="18"/>
      <c r="G13" s="18"/>
      <c r="H13" s="309"/>
      <c r="I13" s="18"/>
      <c r="S13" s="5"/>
      <c r="T13" s="5"/>
      <c r="U13" s="5"/>
      <c r="V13" s="5"/>
      <c r="W13" s="449"/>
      <c r="X13" s="827"/>
      <c r="Y13" s="99"/>
    </row>
    <row r="14" spans="1:27" ht="9.9499999999999993" customHeight="1" x14ac:dyDescent="0.4">
      <c r="A14" s="31"/>
      <c r="B14" s="821"/>
      <c r="C14" s="821"/>
      <c r="D14" s="820"/>
      <c r="E14" s="820"/>
      <c r="F14" s="821"/>
      <c r="H14" s="309"/>
      <c r="I14" s="18"/>
      <c r="J14" s="97"/>
      <c r="K14" s="97"/>
      <c r="L14" s="98"/>
      <c r="M14" s="98"/>
      <c r="N14" s="98"/>
      <c r="O14" s="98"/>
      <c r="P14" s="98"/>
      <c r="Q14" s="98"/>
      <c r="R14" s="5"/>
      <c r="S14" s="5"/>
      <c r="T14" s="5"/>
      <c r="U14" s="5"/>
      <c r="V14" s="5"/>
      <c r="W14" s="449"/>
      <c r="X14" s="828"/>
      <c r="Y14" s="99"/>
    </row>
    <row r="15" spans="1:27" s="23" customFormat="1" ht="8.25" x14ac:dyDescent="0.4">
      <c r="A15" s="24"/>
      <c r="B15" s="39"/>
      <c r="C15" s="39"/>
      <c r="D15" s="24"/>
      <c r="E15" s="31"/>
      <c r="F15" s="82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24"/>
      <c r="S15" s="24"/>
      <c r="T15" s="24"/>
      <c r="U15" s="24"/>
      <c r="V15" s="24"/>
      <c r="W15" s="448"/>
      <c r="X15" s="27"/>
      <c r="Y15" s="24"/>
    </row>
    <row r="16" spans="1:27" s="23" customFormat="1" ht="8.25" x14ac:dyDescent="0.4">
      <c r="A16" s="24"/>
      <c r="B16" s="39"/>
      <c r="C16" s="39"/>
      <c r="D16" s="24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0"/>
      <c r="S16" s="310"/>
      <c r="T16" s="310"/>
      <c r="U16" s="24"/>
      <c r="V16" s="24"/>
      <c r="W16" s="448"/>
      <c r="X16" s="27"/>
      <c r="Y16" s="24"/>
    </row>
    <row r="17" spans="1:25" s="105" customFormat="1" ht="6.75" x14ac:dyDescent="0.4">
      <c r="A17" s="110"/>
      <c r="B17" s="111"/>
      <c r="C17" s="111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311"/>
      <c r="S17" s="311"/>
      <c r="T17" s="311"/>
      <c r="U17" s="110"/>
      <c r="W17" s="450"/>
      <c r="X17" s="106"/>
    </row>
    <row r="18" spans="1:25" s="23" customFormat="1" ht="8.25" customHeight="1" x14ac:dyDescent="0.4">
      <c r="A18" s="24"/>
      <c r="B18" s="39"/>
      <c r="C18" s="39"/>
      <c r="D18" s="24"/>
      <c r="E18" s="31"/>
      <c r="F18" s="821" t="s">
        <v>397</v>
      </c>
      <c r="G18" s="821"/>
      <c r="H18" s="821"/>
      <c r="I18" s="31"/>
      <c r="J18" s="31"/>
      <c r="K18" s="31"/>
      <c r="L18" s="31"/>
      <c r="M18" s="31"/>
      <c r="N18" s="31"/>
      <c r="O18" s="31"/>
      <c r="P18" s="31"/>
      <c r="Q18" s="31"/>
      <c r="R18" s="24"/>
      <c r="S18" s="24"/>
      <c r="T18" s="24"/>
      <c r="U18" s="24"/>
      <c r="V18" s="24"/>
      <c r="W18" s="448"/>
      <c r="X18" s="27"/>
      <c r="Y18" s="24"/>
    </row>
    <row r="19" spans="1:25" s="23" customFormat="1" ht="8.25" customHeight="1" x14ac:dyDescent="0.4">
      <c r="A19" s="24"/>
      <c r="B19" s="39"/>
      <c r="C19" s="39"/>
      <c r="D19" s="24"/>
      <c r="E19" s="31"/>
      <c r="F19" s="821"/>
      <c r="G19" s="821"/>
      <c r="H19" s="821"/>
      <c r="I19" s="31"/>
      <c r="J19" s="31"/>
      <c r="K19" s="31"/>
      <c r="L19" s="31"/>
      <c r="M19" s="31"/>
      <c r="N19" s="31"/>
      <c r="O19" s="31"/>
      <c r="P19" s="31"/>
      <c r="Q19" s="31"/>
      <c r="R19" s="24"/>
      <c r="S19" s="24"/>
      <c r="T19" s="24"/>
      <c r="U19" s="24"/>
      <c r="V19" s="24"/>
      <c r="W19" s="448"/>
      <c r="X19" s="27"/>
      <c r="Y19" s="24"/>
    </row>
    <row r="20" spans="1:25" ht="9.9499999999999993" customHeight="1" x14ac:dyDescent="0.4">
      <c r="A20" s="31"/>
      <c r="B20" s="821" t="s">
        <v>393</v>
      </c>
      <c r="C20" s="821"/>
      <c r="D20" s="820" t="str">
        <f>IF(X20="","",VLOOKUP(X20,Team_Mst,2,FALSE))</f>
        <v/>
      </c>
      <c r="E20" s="820"/>
      <c r="F20" s="884"/>
      <c r="G20" s="818" t="s">
        <v>396</v>
      </c>
      <c r="H20" s="884"/>
      <c r="I20" s="820" t="str">
        <f>IF(Y20="","",VLOOKUP(Y20,Team_Mst,2,FALSE))</f>
        <v/>
      </c>
      <c r="J20" s="820"/>
      <c r="K20" s="820"/>
      <c r="L20" s="820"/>
      <c r="M20" s="820"/>
      <c r="N20" s="820"/>
      <c r="O20" s="820"/>
      <c r="P20" s="820"/>
      <c r="Q20" s="820"/>
      <c r="R20" s="821" t="s">
        <v>276</v>
      </c>
      <c r="S20" s="821"/>
      <c r="U20" s="5"/>
      <c r="V20" s="5"/>
      <c r="W20" s="449"/>
      <c r="X20" s="827"/>
      <c r="Y20" s="827"/>
    </row>
    <row r="21" spans="1:25" ht="9.9499999999999993" customHeight="1" x14ac:dyDescent="0.4">
      <c r="A21" s="31"/>
      <c r="B21" s="821"/>
      <c r="C21" s="821"/>
      <c r="D21" s="820"/>
      <c r="E21" s="820"/>
      <c r="F21" s="884"/>
      <c r="G21" s="818"/>
      <c r="H21" s="884"/>
      <c r="I21" s="820"/>
      <c r="J21" s="820"/>
      <c r="K21" s="820"/>
      <c r="L21" s="820"/>
      <c r="M21" s="820"/>
      <c r="N21" s="820"/>
      <c r="O21" s="820"/>
      <c r="P21" s="820"/>
      <c r="Q21" s="820"/>
      <c r="R21" s="821"/>
      <c r="S21" s="821"/>
      <c r="U21" s="5"/>
      <c r="V21" s="5"/>
      <c r="W21" s="449"/>
      <c r="X21" s="828"/>
      <c r="Y21" s="828"/>
    </row>
    <row r="22" spans="1:25" s="23" customFormat="1" ht="8.25" customHeight="1" x14ac:dyDescent="0.4">
      <c r="A22" s="24"/>
      <c r="B22" s="39"/>
      <c r="C22" s="39"/>
      <c r="D22" s="24"/>
      <c r="E22" s="31"/>
      <c r="F22" s="821" t="s">
        <v>398</v>
      </c>
      <c r="G22" s="821"/>
      <c r="H22" s="821"/>
      <c r="I22" s="31"/>
      <c r="J22" s="31"/>
      <c r="K22" s="31"/>
      <c r="L22" s="31"/>
      <c r="M22" s="31"/>
      <c r="N22" s="31"/>
      <c r="O22" s="31"/>
      <c r="P22" s="31"/>
      <c r="Q22" s="31"/>
      <c r="R22" s="24"/>
      <c r="S22" s="24"/>
      <c r="U22" s="24"/>
      <c r="V22" s="24"/>
      <c r="W22" s="448"/>
      <c r="X22" s="27"/>
      <c r="Y22" s="24"/>
    </row>
    <row r="23" spans="1:25" s="23" customFormat="1" ht="8.25" customHeight="1" x14ac:dyDescent="0.4">
      <c r="A23" s="24"/>
      <c r="B23" s="39"/>
      <c r="C23" s="39"/>
      <c r="D23" s="24"/>
      <c r="E23" s="31"/>
      <c r="F23" s="821"/>
      <c r="G23" s="821"/>
      <c r="H23" s="821"/>
      <c r="I23" s="31"/>
      <c r="J23" s="31"/>
      <c r="K23" s="31"/>
      <c r="L23" s="31"/>
      <c r="M23" s="31"/>
      <c r="N23" s="31"/>
      <c r="O23" s="31"/>
      <c r="P23" s="31"/>
      <c r="Q23" s="31"/>
      <c r="R23" s="24"/>
      <c r="S23" s="24"/>
      <c r="U23" s="24"/>
      <c r="V23" s="24"/>
      <c r="W23" s="448"/>
      <c r="X23" s="27"/>
      <c r="Y23" s="24"/>
    </row>
    <row r="24" spans="1:25" ht="9.9499999999999993" customHeight="1" x14ac:dyDescent="0.4">
      <c r="A24" s="31"/>
      <c r="B24" s="821" t="s">
        <v>394</v>
      </c>
      <c r="C24" s="821"/>
      <c r="D24" s="820" t="str">
        <f>IF(X24="","",VLOOKUP(X24,Team_Mst,2,FALSE))</f>
        <v/>
      </c>
      <c r="E24" s="820"/>
      <c r="F24" s="884"/>
      <c r="G24" s="818" t="s">
        <v>396</v>
      </c>
      <c r="H24" s="884"/>
      <c r="I24" s="820" t="str">
        <f>IF(Y24="","",VLOOKUP(Y24,Team_Mst,2,FALSE))</f>
        <v/>
      </c>
      <c r="J24" s="820"/>
      <c r="K24" s="820"/>
      <c r="L24" s="820"/>
      <c r="M24" s="820"/>
      <c r="N24" s="820"/>
      <c r="O24" s="820"/>
      <c r="P24" s="820"/>
      <c r="Q24" s="820"/>
      <c r="R24" s="821" t="s">
        <v>395</v>
      </c>
      <c r="S24" s="821"/>
      <c r="U24" s="5"/>
      <c r="V24" s="5"/>
      <c r="W24" s="449"/>
      <c r="X24" s="827"/>
      <c r="Y24" s="827"/>
    </row>
    <row r="25" spans="1:25" ht="9.9499999999999993" customHeight="1" x14ac:dyDescent="0.4">
      <c r="A25" s="31"/>
      <c r="B25" s="821"/>
      <c r="C25" s="821"/>
      <c r="D25" s="820"/>
      <c r="E25" s="820"/>
      <c r="F25" s="884"/>
      <c r="G25" s="818"/>
      <c r="H25" s="884"/>
      <c r="I25" s="820"/>
      <c r="J25" s="820"/>
      <c r="K25" s="820"/>
      <c r="L25" s="820"/>
      <c r="M25" s="820"/>
      <c r="N25" s="820"/>
      <c r="O25" s="820"/>
      <c r="P25" s="820"/>
      <c r="Q25" s="820"/>
      <c r="R25" s="821"/>
      <c r="S25" s="821"/>
      <c r="U25" s="5"/>
      <c r="V25" s="5"/>
      <c r="W25" s="449"/>
      <c r="X25" s="828"/>
      <c r="Y25" s="828"/>
    </row>
    <row r="26" spans="1:25" s="23" customFormat="1" ht="8.25" x14ac:dyDescent="0.4">
      <c r="A26" s="24"/>
      <c r="B26" s="39"/>
      <c r="C26" s="39"/>
      <c r="D26" s="24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0"/>
      <c r="S26" s="310"/>
      <c r="T26" s="310"/>
      <c r="U26" s="24"/>
      <c r="V26" s="24"/>
      <c r="W26" s="448"/>
      <c r="X26" s="27"/>
      <c r="Y26" s="24"/>
    </row>
    <row r="27" spans="1:25" s="105" customFormat="1" ht="6.75" x14ac:dyDescent="0.4">
      <c r="A27" s="110"/>
      <c r="B27" s="111"/>
      <c r="C27" s="111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311"/>
      <c r="S27" s="311"/>
      <c r="T27" s="311"/>
      <c r="U27" s="110"/>
      <c r="W27" s="450"/>
      <c r="X27" s="106"/>
    </row>
    <row r="28" spans="1:25" s="23" customFormat="1" ht="8.25" x14ac:dyDescent="0.4">
      <c r="A28" s="31"/>
      <c r="B28" s="89"/>
      <c r="C28" s="89"/>
      <c r="D28" s="31"/>
      <c r="E28" s="103"/>
      <c r="F28" s="103"/>
      <c r="G28" s="103"/>
      <c r="H28" s="113"/>
      <c r="I28" s="114"/>
      <c r="J28" s="114"/>
      <c r="K28" s="114"/>
      <c r="L28" s="24"/>
      <c r="M28" s="24"/>
      <c r="N28" s="24"/>
      <c r="O28" s="24"/>
      <c r="P28" s="24"/>
      <c r="Q28" s="27"/>
      <c r="R28" s="115"/>
      <c r="W28" s="446"/>
    </row>
    <row r="29" spans="1:25" hidden="1" x14ac:dyDescent="0.4">
      <c r="A29" s="31"/>
      <c r="B29" s="100" t="s">
        <v>188</v>
      </c>
      <c r="C29" s="100"/>
      <c r="D29" s="100"/>
      <c r="E29" s="18"/>
      <c r="F29" s="18"/>
      <c r="G29" s="18"/>
      <c r="H29" s="847" t="s">
        <v>175</v>
      </c>
      <c r="I29" s="848"/>
      <c r="J29" s="848"/>
      <c r="K29" s="848"/>
      <c r="L29" s="849"/>
      <c r="M29" s="101"/>
      <c r="N29" s="101"/>
      <c r="O29" s="101"/>
      <c r="P29" s="101"/>
      <c r="Q29" s="5"/>
      <c r="R29" s="16"/>
      <c r="S29" s="3"/>
      <c r="T29" s="1"/>
      <c r="U29" s="1"/>
      <c r="V29" s="1"/>
      <c r="W29" s="453"/>
      <c r="X29" s="1"/>
    </row>
    <row r="30" spans="1:25" hidden="1" x14ac:dyDescent="0.4">
      <c r="A30" s="31"/>
      <c r="B30" s="881" t="s">
        <v>176</v>
      </c>
      <c r="C30" s="881"/>
      <c r="D30" s="117" t="s">
        <v>177</v>
      </c>
      <c r="E30" s="90" t="s">
        <v>170</v>
      </c>
      <c r="F30" s="90" t="s">
        <v>178</v>
      </c>
      <c r="G30" s="90" t="s">
        <v>3</v>
      </c>
      <c r="H30" s="118" t="s">
        <v>179</v>
      </c>
      <c r="I30" s="118" t="s">
        <v>180</v>
      </c>
      <c r="J30" s="118" t="s">
        <v>181</v>
      </c>
      <c r="K30" s="118" t="s">
        <v>182</v>
      </c>
      <c r="L30" s="118" t="s">
        <v>183</v>
      </c>
      <c r="M30" s="116" t="s">
        <v>22</v>
      </c>
      <c r="N30" s="116" t="s">
        <v>21</v>
      </c>
      <c r="O30" s="116" t="s">
        <v>23</v>
      </c>
      <c r="P30" s="116" t="s">
        <v>184</v>
      </c>
      <c r="Q30" s="5"/>
      <c r="R30" s="16"/>
      <c r="S30" s="3"/>
      <c r="T30" s="1"/>
      <c r="U30" s="1"/>
      <c r="V30" s="1"/>
      <c r="W30" s="453"/>
      <c r="X30" s="1"/>
    </row>
    <row r="31" spans="1:25" hidden="1" x14ac:dyDescent="0.4">
      <c r="A31" s="31"/>
      <c r="B31" s="882" t="s">
        <v>185</v>
      </c>
      <c r="C31" s="882"/>
      <c r="D31" s="129" t="str">
        <f>IF(R31="","",VLOOKUP(R31,Team_Mst,2,FALSE))</f>
        <v/>
      </c>
      <c r="E31" s="83"/>
      <c r="F31" s="83"/>
      <c r="G31" s="83"/>
      <c r="H31" s="130" t="str">
        <f>IF($D31="","",F31/$E31)</f>
        <v/>
      </c>
      <c r="I31" s="130" t="str">
        <f>IF($D31="","",G31/$E31)</f>
        <v/>
      </c>
      <c r="J31" s="130" t="str">
        <f>IF($D31="","",O31/$E31)</f>
        <v/>
      </c>
      <c r="K31" s="130" t="str">
        <f>IF($D31="","",M31/$E31)</f>
        <v/>
      </c>
      <c r="L31" s="130" t="str">
        <f>IF($D31="","",N31/$E31)</f>
        <v/>
      </c>
      <c r="M31" s="131"/>
      <c r="N31" s="131"/>
      <c r="O31" s="131"/>
      <c r="P31" s="131"/>
      <c r="Q31" s="5"/>
      <c r="R31" s="16"/>
      <c r="S31" s="3"/>
      <c r="T31" s="1"/>
      <c r="U31" s="1"/>
      <c r="V31" s="1"/>
      <c r="W31" s="453"/>
      <c r="X31" s="1"/>
    </row>
    <row r="32" spans="1:25" hidden="1" x14ac:dyDescent="0.4">
      <c r="A32" s="31"/>
      <c r="B32" s="882" t="s">
        <v>186</v>
      </c>
      <c r="C32" s="882"/>
      <c r="D32" s="129" t="str">
        <f>IF(R32="","",VLOOKUP(R32,Team_Mst,2,FALSE))</f>
        <v/>
      </c>
      <c r="E32" s="83"/>
      <c r="F32" s="83"/>
      <c r="G32" s="83"/>
      <c r="H32" s="130" t="str">
        <f t="shared" ref="H32:H33" si="0">IF($D32="","",F32/$E32)</f>
        <v/>
      </c>
      <c r="I32" s="130" t="str">
        <f t="shared" ref="I32:I33" si="1">IF($D32="","",G32/$E32)</f>
        <v/>
      </c>
      <c r="J32" s="130" t="str">
        <f t="shared" ref="J32:J33" si="2">IF($D32="","",O32/$E32)</f>
        <v/>
      </c>
      <c r="K32" s="130" t="str">
        <f t="shared" ref="K32:K33" si="3">IF($D32="","",M32/$E32)</f>
        <v/>
      </c>
      <c r="L32" s="130" t="str">
        <f t="shared" ref="L32:L33" si="4">IF($D32="","",N32/$E32)</f>
        <v/>
      </c>
      <c r="M32" s="131"/>
      <c r="N32" s="131"/>
      <c r="O32" s="131"/>
      <c r="P32" s="131"/>
      <c r="Q32" s="5"/>
      <c r="R32" s="16"/>
      <c r="S32" s="3"/>
      <c r="T32" s="1"/>
      <c r="U32" s="1"/>
      <c r="V32" s="1"/>
      <c r="W32" s="453"/>
      <c r="X32" s="1"/>
    </row>
    <row r="33" spans="1:39" hidden="1" x14ac:dyDescent="0.4">
      <c r="A33" s="31"/>
      <c r="B33" s="882" t="s">
        <v>187</v>
      </c>
      <c r="C33" s="882"/>
      <c r="D33" s="129" t="str">
        <f>IF(R33="","",VLOOKUP(R33,Team_Mst,2,FALSE))</f>
        <v/>
      </c>
      <c r="E33" s="83"/>
      <c r="F33" s="83"/>
      <c r="G33" s="83"/>
      <c r="H33" s="130" t="str">
        <f t="shared" si="0"/>
        <v/>
      </c>
      <c r="I33" s="130" t="str">
        <f t="shared" si="1"/>
        <v/>
      </c>
      <c r="J33" s="130" t="str">
        <f t="shared" si="2"/>
        <v/>
      </c>
      <c r="K33" s="130" t="str">
        <f t="shared" si="3"/>
        <v/>
      </c>
      <c r="L33" s="130" t="str">
        <f t="shared" si="4"/>
        <v/>
      </c>
      <c r="M33" s="131"/>
      <c r="N33" s="131"/>
      <c r="O33" s="131"/>
      <c r="P33" s="131"/>
      <c r="Q33" s="5"/>
      <c r="R33" s="16"/>
      <c r="S33" s="3"/>
      <c r="T33" s="1"/>
      <c r="U33" s="1"/>
      <c r="V33" s="1"/>
      <c r="W33" s="453"/>
      <c r="X33" s="1"/>
    </row>
    <row r="34" spans="1:39" s="123" customFormat="1" ht="14.25" hidden="1" x14ac:dyDescent="0.4">
      <c r="A34" s="104"/>
      <c r="B34" s="104"/>
      <c r="C34" s="104"/>
      <c r="D34" s="104"/>
      <c r="E34" s="104"/>
      <c r="F34" s="104"/>
      <c r="G34" s="104"/>
      <c r="H34" s="119"/>
      <c r="I34" s="119"/>
      <c r="J34" s="119"/>
      <c r="K34" s="119"/>
      <c r="L34" s="120"/>
      <c r="M34" s="120"/>
      <c r="N34" s="120"/>
      <c r="O34" s="120"/>
      <c r="P34" s="120"/>
      <c r="Q34" s="121"/>
      <c r="R34" s="122"/>
      <c r="W34" s="454"/>
    </row>
    <row r="35" spans="1:39" ht="19.5" customHeight="1" thickBot="1" x14ac:dyDescent="0.45">
      <c r="B35" s="100" t="s">
        <v>375</v>
      </c>
      <c r="E35" s="12"/>
      <c r="F35" s="12"/>
      <c r="G35" s="12"/>
      <c r="H35" s="12"/>
      <c r="I35" s="12"/>
      <c r="J35" s="829" t="s">
        <v>387</v>
      </c>
      <c r="K35" s="830"/>
      <c r="L35" s="830"/>
      <c r="M35" s="830"/>
      <c r="N35" s="830"/>
      <c r="O35" s="830"/>
      <c r="P35" s="830"/>
      <c r="Q35" s="831"/>
      <c r="R35" s="12"/>
      <c r="S35" s="4"/>
      <c r="T35" s="4"/>
      <c r="W35" s="451"/>
      <c r="X35" s="4"/>
      <c r="Y35" s="16"/>
    </row>
    <row r="36" spans="1:39" x14ac:dyDescent="0.4">
      <c r="B36" s="889" t="s">
        <v>376</v>
      </c>
      <c r="C36" s="890"/>
      <c r="D36" s="427" t="s">
        <v>377</v>
      </c>
      <c r="E36" s="428" t="s">
        <v>366</v>
      </c>
      <c r="F36" s="429" t="s">
        <v>2</v>
      </c>
      <c r="G36" s="429" t="s">
        <v>367</v>
      </c>
      <c r="H36" s="429" t="s">
        <v>368</v>
      </c>
      <c r="I36" s="430" t="s">
        <v>369</v>
      </c>
      <c r="J36" s="885">
        <v>1</v>
      </c>
      <c r="K36" s="886"/>
      <c r="L36" s="886">
        <v>2</v>
      </c>
      <c r="M36" s="886"/>
      <c r="N36" s="886">
        <v>3</v>
      </c>
      <c r="O36" s="886"/>
      <c r="P36" s="886">
        <v>4</v>
      </c>
      <c r="Q36" s="887"/>
      <c r="R36" s="431" t="s">
        <v>22</v>
      </c>
      <c r="S36" s="432" t="s">
        <v>21</v>
      </c>
      <c r="T36" s="433" t="s">
        <v>23</v>
      </c>
      <c r="U36" s="433" t="s">
        <v>41</v>
      </c>
      <c r="W36" s="451"/>
      <c r="X36" s="4"/>
      <c r="Y36" s="16"/>
      <c r="Z36" s="888">
        <v>5</v>
      </c>
      <c r="AA36" s="888"/>
      <c r="AB36" s="888">
        <v>6</v>
      </c>
      <c r="AC36" s="888"/>
    </row>
    <row r="37" spans="1:39" x14ac:dyDescent="0.4">
      <c r="B37" s="843" t="s">
        <v>370</v>
      </c>
      <c r="C37" s="844"/>
      <c r="D37" s="129" t="str">
        <f>IF(X37="","",VLOOKUP(X37,Team_Mst,2,FALSE))</f>
        <v/>
      </c>
      <c r="E37" s="129"/>
      <c r="F37" s="328"/>
      <c r="G37" s="328"/>
      <c r="H37" s="328"/>
      <c r="I37" s="340"/>
      <c r="J37" s="868" t="str">
        <f>IF($X37=0,"",$E37/SUM($F37:$I37))</f>
        <v/>
      </c>
      <c r="K37" s="862"/>
      <c r="L37" s="862" t="str">
        <f>IF($X37=0,"",$F37/SUM($F37:$I37))</f>
        <v/>
      </c>
      <c r="M37" s="862"/>
      <c r="N37" s="862" t="str">
        <f>IF($X37=0,"",SUM($H37:$I37)/SUM($F37:$I37))</f>
        <v/>
      </c>
      <c r="O37" s="862"/>
      <c r="P37" s="862" t="str">
        <f>IF($X37=0,"",$T37/SUM($F37:$I37))</f>
        <v/>
      </c>
      <c r="Q37" s="872"/>
      <c r="R37" s="316"/>
      <c r="S37" s="131"/>
      <c r="T37" s="317"/>
      <c r="U37" s="325"/>
      <c r="W37" s="451"/>
      <c r="X37" s="420"/>
      <c r="Y37" s="16"/>
      <c r="Z37" s="862" t="str">
        <f>IF($X37=0,"",$R37/SUM($F37:$I37))</f>
        <v/>
      </c>
      <c r="AA37" s="862"/>
      <c r="AB37" s="862" t="str">
        <f>IF($X37=0,"",$S37/SUM($F37:$I37))</f>
        <v/>
      </c>
      <c r="AC37" s="862"/>
    </row>
    <row r="38" spans="1:39" x14ac:dyDescent="0.4">
      <c r="B38" s="843" t="s">
        <v>371</v>
      </c>
      <c r="C38" s="844"/>
      <c r="D38" s="129" t="str">
        <f>IF(X38="","",VLOOKUP(X38,Team_Mst,2,FALSE))</f>
        <v/>
      </c>
      <c r="E38" s="129"/>
      <c r="F38" s="328"/>
      <c r="G38" s="328"/>
      <c r="H38" s="328"/>
      <c r="I38" s="340"/>
      <c r="J38" s="869" t="str">
        <f t="shared" ref="J38:J39" si="5">IF($X38=0,"",$E38/SUM($F38:$I38))</f>
        <v/>
      </c>
      <c r="K38" s="864"/>
      <c r="L38" s="863" t="str">
        <f t="shared" ref="L38:L39" si="6">IF($X38=0,"",$F38/SUM($F38:$I38))</f>
        <v/>
      </c>
      <c r="M38" s="864"/>
      <c r="N38" s="863" t="str">
        <f t="shared" ref="N38:N39" si="7">IF($X38=0,"",SUM($H38:$I38)/SUM($F38:$I38))</f>
        <v/>
      </c>
      <c r="O38" s="864"/>
      <c r="P38" s="863" t="str">
        <f t="shared" ref="P38:P39" si="8">IF($X38=0,"",$T38/SUM($F38:$I38))</f>
        <v/>
      </c>
      <c r="Q38" s="873"/>
      <c r="R38" s="316"/>
      <c r="S38" s="131"/>
      <c r="T38" s="317"/>
      <c r="U38" s="325"/>
      <c r="W38" s="451"/>
      <c r="X38" s="420"/>
      <c r="Y38" s="16"/>
      <c r="Z38" s="862" t="str">
        <f t="shared" ref="Z38:Z39" si="9">IF($X38=0,"",$R38/SUM($F38:$I38))</f>
        <v/>
      </c>
      <c r="AA38" s="862"/>
      <c r="AB38" s="862" t="str">
        <f t="shared" ref="AB38:AB39" si="10">IF($X38=0,"",$S38/SUM($F38:$I38))</f>
        <v/>
      </c>
      <c r="AC38" s="862"/>
    </row>
    <row r="39" spans="1:39" ht="16.5" thickBot="1" x14ac:dyDescent="0.45">
      <c r="B39" s="845" t="s">
        <v>373</v>
      </c>
      <c r="C39" s="846"/>
      <c r="D39" s="343" t="str">
        <f>IF(X39="","",VLOOKUP(X39,Team_Mst,2,FALSE))</f>
        <v/>
      </c>
      <c r="E39" s="343"/>
      <c r="F39" s="344"/>
      <c r="G39" s="344"/>
      <c r="H39" s="344"/>
      <c r="I39" s="345"/>
      <c r="J39" s="883" t="str">
        <f t="shared" si="5"/>
        <v/>
      </c>
      <c r="K39" s="866"/>
      <c r="L39" s="865" t="str">
        <f t="shared" si="6"/>
        <v/>
      </c>
      <c r="M39" s="866"/>
      <c r="N39" s="865" t="str">
        <f t="shared" si="7"/>
        <v/>
      </c>
      <c r="O39" s="866"/>
      <c r="P39" s="865" t="str">
        <f t="shared" si="8"/>
        <v/>
      </c>
      <c r="Q39" s="880"/>
      <c r="R39" s="346"/>
      <c r="S39" s="347"/>
      <c r="T39" s="348"/>
      <c r="U39" s="349"/>
      <c r="W39" s="451"/>
      <c r="X39" s="420"/>
      <c r="Y39" s="16"/>
      <c r="Z39" s="862" t="str">
        <f t="shared" si="9"/>
        <v/>
      </c>
      <c r="AA39" s="862"/>
      <c r="AB39" s="862" t="str">
        <f t="shared" si="10"/>
        <v/>
      </c>
      <c r="AC39" s="862"/>
    </row>
    <row r="40" spans="1:39" s="23" customFormat="1" ht="8.25" x14ac:dyDescent="0.4">
      <c r="A40" s="31"/>
      <c r="B40" s="89"/>
      <c r="C40" s="89"/>
      <c r="D40" s="31"/>
      <c r="E40" s="103"/>
      <c r="F40" s="103"/>
      <c r="G40" s="103"/>
      <c r="H40" s="113"/>
      <c r="I40" s="114"/>
      <c r="J40" s="114"/>
      <c r="K40" s="114"/>
      <c r="L40" s="24"/>
      <c r="M40" s="24"/>
      <c r="N40" s="24"/>
      <c r="O40" s="24"/>
      <c r="P40" s="24"/>
      <c r="Q40" s="27"/>
      <c r="R40" s="115"/>
      <c r="W40" s="446"/>
    </row>
    <row r="41" spans="1:39" hidden="1" x14ac:dyDescent="0.4">
      <c r="A41" s="31"/>
      <c r="B41" s="100" t="s">
        <v>188</v>
      </c>
      <c r="C41" s="100"/>
      <c r="D41" s="100"/>
      <c r="E41" s="18"/>
      <c r="F41" s="18"/>
      <c r="G41" s="18"/>
      <c r="H41" s="847" t="s">
        <v>175</v>
      </c>
      <c r="I41" s="848"/>
      <c r="J41" s="848"/>
      <c r="K41" s="848"/>
      <c r="L41" s="849"/>
      <c r="M41" s="101"/>
      <c r="N41" s="101"/>
      <c r="O41" s="101"/>
      <c r="P41" s="101"/>
      <c r="Q41" s="5"/>
      <c r="R41" s="16"/>
      <c r="S41" s="3"/>
      <c r="T41" s="1"/>
      <c r="U41" s="1"/>
      <c r="V41" s="1"/>
      <c r="W41" s="453"/>
      <c r="X41" s="1"/>
    </row>
    <row r="42" spans="1:39" hidden="1" x14ac:dyDescent="0.4">
      <c r="A42" s="31"/>
      <c r="B42" s="881" t="s">
        <v>176</v>
      </c>
      <c r="C42" s="881"/>
      <c r="D42" s="117" t="s">
        <v>177</v>
      </c>
      <c r="E42" s="90" t="s">
        <v>170</v>
      </c>
      <c r="F42" s="90" t="s">
        <v>178</v>
      </c>
      <c r="G42" s="90" t="s">
        <v>3</v>
      </c>
      <c r="H42" s="118" t="s">
        <v>179</v>
      </c>
      <c r="I42" s="118" t="s">
        <v>180</v>
      </c>
      <c r="J42" s="118" t="s">
        <v>181</v>
      </c>
      <c r="K42" s="118" t="s">
        <v>182</v>
      </c>
      <c r="L42" s="118" t="s">
        <v>183</v>
      </c>
      <c r="M42" s="116" t="s">
        <v>22</v>
      </c>
      <c r="N42" s="116" t="s">
        <v>21</v>
      </c>
      <c r="O42" s="116" t="s">
        <v>23</v>
      </c>
      <c r="P42" s="116" t="s">
        <v>184</v>
      </c>
      <c r="Q42" s="5"/>
      <c r="R42" s="16"/>
      <c r="S42" s="3"/>
      <c r="T42" s="1"/>
      <c r="U42" s="1"/>
      <c r="V42" s="1"/>
      <c r="W42" s="453"/>
      <c r="X42" s="1"/>
    </row>
    <row r="43" spans="1:39" hidden="1" x14ac:dyDescent="0.4">
      <c r="A43" s="31"/>
      <c r="B43" s="882" t="s">
        <v>185</v>
      </c>
      <c r="C43" s="882"/>
      <c r="D43" s="129" t="str">
        <f>IF(R43="","",VLOOKUP(R43,Team_Mst,2,FALSE))</f>
        <v/>
      </c>
      <c r="E43" s="83"/>
      <c r="F43" s="83"/>
      <c r="G43" s="83"/>
      <c r="H43" s="130" t="str">
        <f>IF($D43="","",F43/$E43)</f>
        <v/>
      </c>
      <c r="I43" s="130" t="str">
        <f>IF($D43="","",G43/$E43)</f>
        <v/>
      </c>
      <c r="J43" s="130" t="str">
        <f>IF($D43="","",O43/$E43)</f>
        <v/>
      </c>
      <c r="K43" s="130" t="str">
        <f>IF($D43="","",M43/$E43)</f>
        <v/>
      </c>
      <c r="L43" s="130" t="str">
        <f>IF($D43="","",N43/$E43)</f>
        <v/>
      </c>
      <c r="M43" s="131"/>
      <c r="N43" s="131"/>
      <c r="O43" s="131"/>
      <c r="P43" s="131"/>
      <c r="Q43" s="5"/>
      <c r="R43" s="16"/>
      <c r="S43" s="3"/>
      <c r="T43" s="1"/>
      <c r="U43" s="1"/>
      <c r="V43" s="1"/>
      <c r="W43" s="453"/>
      <c r="X43" s="1"/>
    </row>
    <row r="44" spans="1:39" hidden="1" x14ac:dyDescent="0.4">
      <c r="A44" s="31"/>
      <c r="B44" s="882" t="s">
        <v>186</v>
      </c>
      <c r="C44" s="882"/>
      <c r="D44" s="129" t="str">
        <f>IF(R44="","",VLOOKUP(R44,Team_Mst,2,FALSE))</f>
        <v/>
      </c>
      <c r="E44" s="83"/>
      <c r="F44" s="83"/>
      <c r="G44" s="83"/>
      <c r="H44" s="130" t="str">
        <f t="shared" ref="H44:I45" si="11">IF($D44="","",F44/$E44)</f>
        <v/>
      </c>
      <c r="I44" s="130" t="str">
        <f t="shared" si="11"/>
        <v/>
      </c>
      <c r="J44" s="130" t="str">
        <f t="shared" ref="J44:J45" si="12">IF($D44="","",O44/$E44)</f>
        <v/>
      </c>
      <c r="K44" s="130" t="str">
        <f t="shared" ref="K44:L45" si="13">IF($D44="","",M44/$E44)</f>
        <v/>
      </c>
      <c r="L44" s="130" t="str">
        <f t="shared" si="13"/>
        <v/>
      </c>
      <c r="M44" s="131"/>
      <c r="N44" s="131"/>
      <c r="O44" s="131"/>
      <c r="P44" s="131"/>
      <c r="Q44" s="5"/>
      <c r="R44" s="16"/>
      <c r="S44" s="3"/>
      <c r="T44" s="1"/>
      <c r="U44" s="1"/>
      <c r="V44" s="1"/>
      <c r="W44" s="453"/>
      <c r="X44" s="1"/>
    </row>
    <row r="45" spans="1:39" hidden="1" x14ac:dyDescent="0.4">
      <c r="A45" s="31"/>
      <c r="B45" s="882" t="s">
        <v>187</v>
      </c>
      <c r="C45" s="882"/>
      <c r="D45" s="129" t="str">
        <f>IF(R45="","",VLOOKUP(R45,Team_Mst,2,FALSE))</f>
        <v/>
      </c>
      <c r="E45" s="83"/>
      <c r="F45" s="83"/>
      <c r="G45" s="83"/>
      <c r="H45" s="130" t="str">
        <f t="shared" si="11"/>
        <v/>
      </c>
      <c r="I45" s="130" t="str">
        <f t="shared" si="11"/>
        <v/>
      </c>
      <c r="J45" s="130" t="str">
        <f t="shared" si="12"/>
        <v/>
      </c>
      <c r="K45" s="130" t="str">
        <f t="shared" si="13"/>
        <v/>
      </c>
      <c r="L45" s="130" t="str">
        <f t="shared" si="13"/>
        <v/>
      </c>
      <c r="M45" s="131"/>
      <c r="N45" s="131"/>
      <c r="O45" s="131"/>
      <c r="P45" s="131"/>
      <c r="Q45" s="5"/>
      <c r="R45" s="16"/>
      <c r="S45" s="3"/>
      <c r="T45" s="1"/>
      <c r="U45" s="1"/>
      <c r="V45" s="1"/>
      <c r="W45" s="453"/>
      <c r="X45" s="1"/>
    </row>
    <row r="46" spans="1:39" s="123" customFormat="1" ht="14.25" hidden="1" x14ac:dyDescent="0.4">
      <c r="A46" s="104"/>
      <c r="B46" s="104"/>
      <c r="C46" s="104"/>
      <c r="D46" s="104"/>
      <c r="E46" s="104"/>
      <c r="F46" s="104"/>
      <c r="G46" s="104"/>
      <c r="H46" s="119"/>
      <c r="I46" s="119"/>
      <c r="J46" s="119"/>
      <c r="K46" s="119"/>
      <c r="L46" s="120"/>
      <c r="M46" s="120"/>
      <c r="N46" s="120"/>
      <c r="O46" s="120"/>
      <c r="P46" s="120"/>
      <c r="Q46" s="121"/>
      <c r="R46" s="122"/>
      <c r="W46" s="454"/>
    </row>
    <row r="47" spans="1:39" s="123" customFormat="1" ht="14.25" x14ac:dyDescent="0.4">
      <c r="A47" s="104"/>
      <c r="B47" s="434" t="s">
        <v>184</v>
      </c>
      <c r="C47" s="902"/>
      <c r="D47" s="903"/>
      <c r="E47" s="903"/>
      <c r="F47" s="904"/>
      <c r="G47" s="902" t="s">
        <v>189</v>
      </c>
      <c r="H47" s="903"/>
      <c r="I47" s="903"/>
      <c r="J47" s="903"/>
      <c r="K47" s="904"/>
      <c r="L47" s="902" t="s">
        <v>271</v>
      </c>
      <c r="M47" s="903"/>
      <c r="N47" s="903"/>
      <c r="O47" s="903"/>
      <c r="P47" s="904"/>
      <c r="S47" s="105"/>
      <c r="T47" s="105"/>
      <c r="U47" s="105"/>
      <c r="V47" s="105"/>
      <c r="W47" s="450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</row>
    <row r="48" spans="1:39" s="125" customFormat="1" ht="14.25" x14ac:dyDescent="0.4">
      <c r="A48" s="124"/>
      <c r="B48" s="339">
        <v>1</v>
      </c>
      <c r="C48" s="835" t="s">
        <v>386</v>
      </c>
      <c r="D48" s="836"/>
      <c r="E48" s="836"/>
      <c r="F48" s="837"/>
      <c r="G48" s="838" t="s">
        <v>379</v>
      </c>
      <c r="H48" s="839"/>
      <c r="I48" s="839"/>
      <c r="J48" s="839"/>
      <c r="K48" s="840"/>
      <c r="L48" s="832" t="s">
        <v>380</v>
      </c>
      <c r="M48" s="833"/>
      <c r="N48" s="833"/>
      <c r="O48" s="833"/>
      <c r="P48" s="834"/>
      <c r="S48" s="24"/>
      <c r="T48" s="23"/>
      <c r="U48" s="23"/>
      <c r="V48" s="23"/>
      <c r="W48" s="446"/>
      <c r="X48" s="23"/>
      <c r="Y48" s="24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</row>
    <row r="49" spans="1:39" s="125" customFormat="1" x14ac:dyDescent="0.4">
      <c r="A49" s="124"/>
      <c r="B49" s="339">
        <v>2</v>
      </c>
      <c r="C49" s="835" t="s">
        <v>378</v>
      </c>
      <c r="D49" s="836"/>
      <c r="E49" s="836"/>
      <c r="F49" s="837"/>
      <c r="G49" s="838" t="s">
        <v>379</v>
      </c>
      <c r="H49" s="839"/>
      <c r="I49" s="839"/>
      <c r="J49" s="839"/>
      <c r="K49" s="840"/>
      <c r="L49" s="832" t="s">
        <v>380</v>
      </c>
      <c r="M49" s="833"/>
      <c r="N49" s="833"/>
      <c r="O49" s="833"/>
      <c r="P49" s="834"/>
      <c r="S49" s="1"/>
      <c r="T49" s="1"/>
      <c r="U49" s="1"/>
      <c r="V49" s="1"/>
      <c r="W49" s="45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s="125" customFormat="1" x14ac:dyDescent="0.4">
      <c r="A50" s="124"/>
      <c r="B50" s="339">
        <v>3</v>
      </c>
      <c r="C50" s="835" t="s">
        <v>388</v>
      </c>
      <c r="D50" s="836"/>
      <c r="E50" s="836"/>
      <c r="F50" s="837"/>
      <c r="G50" s="838" t="s">
        <v>380</v>
      </c>
      <c r="H50" s="839"/>
      <c r="I50" s="839"/>
      <c r="J50" s="839"/>
      <c r="K50" s="840"/>
      <c r="L50" s="832" t="s">
        <v>379</v>
      </c>
      <c r="M50" s="833"/>
      <c r="N50" s="833"/>
      <c r="O50" s="833"/>
      <c r="P50" s="834"/>
      <c r="S50" s="1"/>
      <c r="T50" s="1"/>
      <c r="U50" s="1"/>
      <c r="V50" s="1"/>
      <c r="W50" s="453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</row>
    <row r="51" spans="1:39" s="125" customFormat="1" ht="14.25" x14ac:dyDescent="0.4">
      <c r="A51" s="124"/>
      <c r="B51" s="339">
        <v>4</v>
      </c>
      <c r="C51" s="835" t="s">
        <v>381</v>
      </c>
      <c r="D51" s="836"/>
      <c r="E51" s="836"/>
      <c r="F51" s="837"/>
      <c r="G51" s="838" t="s">
        <v>382</v>
      </c>
      <c r="H51" s="839"/>
      <c r="I51" s="839"/>
      <c r="J51" s="839"/>
      <c r="K51" s="840"/>
      <c r="L51" s="832" t="s">
        <v>383</v>
      </c>
      <c r="M51" s="833"/>
      <c r="N51" s="833"/>
      <c r="O51" s="833"/>
      <c r="P51" s="834"/>
      <c r="S51" s="24"/>
      <c r="T51" s="23"/>
      <c r="U51" s="23"/>
      <c r="V51" s="23"/>
      <c r="W51" s="446"/>
      <c r="X51" s="23"/>
      <c r="Y51" s="24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</row>
    <row r="52" spans="1:39" s="125" customFormat="1" ht="14.25" x14ac:dyDescent="0.4">
      <c r="A52" s="124"/>
      <c r="B52" s="339">
        <v>5</v>
      </c>
      <c r="C52" s="835" t="s">
        <v>384</v>
      </c>
      <c r="D52" s="836"/>
      <c r="E52" s="836"/>
      <c r="F52" s="837"/>
      <c r="G52" s="838" t="s">
        <v>382</v>
      </c>
      <c r="H52" s="839"/>
      <c r="I52" s="839"/>
      <c r="J52" s="839"/>
      <c r="K52" s="840"/>
      <c r="L52" s="832" t="s">
        <v>383</v>
      </c>
      <c r="M52" s="833"/>
      <c r="N52" s="833"/>
      <c r="O52" s="833"/>
      <c r="P52" s="834"/>
      <c r="S52" s="105"/>
      <c r="T52" s="105"/>
      <c r="U52" s="105"/>
      <c r="V52" s="105"/>
      <c r="W52" s="450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</row>
    <row r="53" spans="1:39" s="125" customFormat="1" ht="14.25" x14ac:dyDescent="0.4">
      <c r="A53" s="124"/>
      <c r="B53" s="339">
        <v>6</v>
      </c>
      <c r="C53" s="835" t="s">
        <v>385</v>
      </c>
      <c r="D53" s="836"/>
      <c r="E53" s="836"/>
      <c r="F53" s="837"/>
      <c r="G53" s="838" t="s">
        <v>383</v>
      </c>
      <c r="H53" s="839"/>
      <c r="I53" s="839"/>
      <c r="J53" s="839"/>
      <c r="K53" s="840"/>
      <c r="L53" s="832" t="s">
        <v>382</v>
      </c>
      <c r="M53" s="833"/>
      <c r="N53" s="833"/>
      <c r="O53" s="833"/>
      <c r="P53" s="834"/>
      <c r="W53" s="455"/>
    </row>
    <row r="54" spans="1:39" s="23" customFormat="1" ht="8.25" x14ac:dyDescent="0.4">
      <c r="A54" s="31"/>
      <c r="B54" s="89"/>
      <c r="C54" s="89"/>
      <c r="D54" s="31"/>
      <c r="E54" s="103"/>
      <c r="F54" s="103"/>
      <c r="G54" s="103"/>
      <c r="H54" s="113"/>
      <c r="I54" s="114"/>
      <c r="J54" s="114"/>
      <c r="K54" s="114"/>
      <c r="L54" s="24"/>
      <c r="M54" s="24"/>
      <c r="N54" s="24"/>
      <c r="O54" s="24"/>
      <c r="P54" s="24"/>
      <c r="Q54" s="27"/>
      <c r="R54" s="115"/>
      <c r="W54" s="446"/>
    </row>
    <row r="55" spans="1:39" s="105" customFormat="1" ht="6.75" x14ac:dyDescent="0.4">
      <c r="A55" s="110"/>
      <c r="B55" s="111"/>
      <c r="C55" s="111"/>
      <c r="D55" s="110"/>
      <c r="E55" s="110"/>
      <c r="F55" s="329"/>
      <c r="G55" s="329"/>
      <c r="H55" s="329"/>
      <c r="I55" s="329"/>
      <c r="J55" s="329"/>
      <c r="K55" s="329"/>
      <c r="L55" s="329"/>
      <c r="M55" s="329"/>
      <c r="N55" s="329"/>
      <c r="O55" s="329"/>
      <c r="P55" s="329"/>
      <c r="Q55" s="329"/>
      <c r="R55" s="311"/>
      <c r="S55" s="311"/>
      <c r="T55" s="311"/>
      <c r="U55" s="329"/>
      <c r="W55" s="450"/>
      <c r="X55" s="106"/>
    </row>
    <row r="56" spans="1:39" s="23" customFormat="1" ht="8.25" x14ac:dyDescent="0.4">
      <c r="A56" s="24"/>
      <c r="B56" s="39"/>
      <c r="C56" s="39"/>
      <c r="D56" s="24"/>
      <c r="E56" s="31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10"/>
      <c r="S56" s="310"/>
      <c r="T56" s="310"/>
      <c r="U56" s="310"/>
      <c r="V56" s="24"/>
      <c r="W56" s="448"/>
      <c r="X56" s="27"/>
      <c r="Y56" s="24"/>
    </row>
    <row r="57" spans="1:39" x14ac:dyDescent="0.4">
      <c r="B57" s="100" t="s">
        <v>389</v>
      </c>
      <c r="E57" s="12"/>
      <c r="F57" s="12"/>
      <c r="G57" s="12"/>
      <c r="H57" s="12"/>
      <c r="I57" s="12"/>
      <c r="J57" s="12"/>
      <c r="K57" s="12"/>
      <c r="L57" s="12"/>
      <c r="R57" s="16"/>
      <c r="S57" s="1"/>
      <c r="T57" s="1"/>
      <c r="U57" s="1"/>
      <c r="V57" s="1"/>
      <c r="W57" s="453"/>
      <c r="X57" s="1"/>
    </row>
    <row r="58" spans="1:39" s="23" customFormat="1" ht="8.25" x14ac:dyDescent="0.4">
      <c r="A58" s="24"/>
      <c r="B58" s="39"/>
      <c r="C58" s="39"/>
      <c r="D58" s="24"/>
      <c r="E58" s="31"/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10"/>
      <c r="S58" s="310"/>
      <c r="T58" s="310"/>
      <c r="U58" s="310"/>
      <c r="V58" s="24"/>
      <c r="W58" s="448"/>
      <c r="X58" s="27"/>
      <c r="Y58" s="24"/>
    </row>
    <row r="59" spans="1:39" s="105" customFormat="1" ht="6.75" x14ac:dyDescent="0.4">
      <c r="A59" s="110"/>
      <c r="B59" s="111"/>
      <c r="C59" s="111"/>
      <c r="D59" s="110"/>
      <c r="E59" s="110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11"/>
      <c r="S59" s="311"/>
      <c r="T59" s="311"/>
      <c r="U59" s="329"/>
      <c r="W59" s="450"/>
      <c r="X59" s="106"/>
    </row>
    <row r="60" spans="1:39" s="23" customFormat="1" ht="9" thickBot="1" x14ac:dyDescent="0.45">
      <c r="A60" s="24"/>
      <c r="B60" s="39"/>
      <c r="C60" s="39"/>
      <c r="D60" s="24"/>
      <c r="E60" s="31"/>
      <c r="F60" s="330">
        <v>4</v>
      </c>
      <c r="G60" s="330">
        <v>2</v>
      </c>
      <c r="H60" s="330">
        <v>1</v>
      </c>
      <c r="I60" s="330">
        <v>0</v>
      </c>
      <c r="J60" s="330"/>
      <c r="K60" s="330"/>
      <c r="L60" s="330"/>
      <c r="M60" s="330"/>
      <c r="N60" s="330"/>
      <c r="O60" s="330"/>
      <c r="P60" s="330"/>
      <c r="Q60" s="330"/>
      <c r="R60" s="310"/>
      <c r="S60" s="310"/>
      <c r="T60" s="310"/>
      <c r="U60" s="310"/>
      <c r="V60" s="24"/>
      <c r="W60" s="448"/>
      <c r="X60" s="27"/>
      <c r="Y60" s="24"/>
    </row>
    <row r="61" spans="1:39" ht="18.75" customHeight="1" x14ac:dyDescent="0.4">
      <c r="A61" s="24"/>
      <c r="B61" s="351" t="s">
        <v>0</v>
      </c>
      <c r="C61" s="352"/>
      <c r="D61" s="355" t="s">
        <v>1</v>
      </c>
      <c r="E61" s="356" t="s">
        <v>366</v>
      </c>
      <c r="F61" s="357" t="s">
        <v>2</v>
      </c>
      <c r="G61" s="358" t="s">
        <v>367</v>
      </c>
      <c r="H61" s="358" t="s">
        <v>368</v>
      </c>
      <c r="I61" s="359" t="s">
        <v>369</v>
      </c>
      <c r="J61" s="891">
        <v>1</v>
      </c>
      <c r="K61" s="892"/>
      <c r="L61" s="892">
        <v>2</v>
      </c>
      <c r="M61" s="892"/>
      <c r="N61" s="892">
        <v>3</v>
      </c>
      <c r="O61" s="892"/>
      <c r="P61" s="892">
        <v>4</v>
      </c>
      <c r="Q61" s="893"/>
      <c r="R61" s="360" t="s">
        <v>22</v>
      </c>
      <c r="S61" s="361" t="s">
        <v>21</v>
      </c>
      <c r="T61" s="362" t="s">
        <v>23</v>
      </c>
      <c r="U61" s="362" t="s">
        <v>41</v>
      </c>
      <c r="V61" s="5"/>
      <c r="W61" s="449"/>
      <c r="Y61" s="3"/>
    </row>
    <row r="62" spans="1:39" ht="18.75" customHeight="1" x14ac:dyDescent="0.4">
      <c r="A62" s="24"/>
      <c r="B62" s="37">
        <v>1</v>
      </c>
      <c r="C62" s="38">
        <v>1</v>
      </c>
      <c r="D62" s="77" t="str">
        <f>IF(X62="","",VLOOKUP(X62,Team_Mst,2,FALSE))</f>
        <v>メイプルズ</v>
      </c>
      <c r="E62" s="292">
        <f>SUMPRODUCT(F$60:I$60,F62:I62)</f>
        <v>0</v>
      </c>
      <c r="F62" s="316"/>
      <c r="G62" s="131"/>
      <c r="H62" s="131"/>
      <c r="I62" s="325"/>
      <c r="J62" s="858"/>
      <c r="K62" s="852"/>
      <c r="L62" s="851" t="s">
        <v>158</v>
      </c>
      <c r="M62" s="851"/>
      <c r="N62" s="851" t="s">
        <v>159</v>
      </c>
      <c r="O62" s="851"/>
      <c r="P62" s="894" t="s">
        <v>458</v>
      </c>
      <c r="Q62" s="895"/>
      <c r="R62" s="316"/>
      <c r="S62" s="131"/>
      <c r="T62" s="317" t="str">
        <f t="shared" ref="T62:T65" si="14">IF(R62="","",R62-S62)</f>
        <v/>
      </c>
      <c r="U62" s="325"/>
      <c r="V62" s="5"/>
      <c r="W62" s="449"/>
      <c r="X62" s="16" t="s">
        <v>244</v>
      </c>
      <c r="Y62" s="3"/>
    </row>
    <row r="63" spans="1:39" ht="18.75" customHeight="1" x14ac:dyDescent="0.4">
      <c r="A63" s="24"/>
      <c r="B63" s="37">
        <v>2</v>
      </c>
      <c r="C63" s="38">
        <v>2</v>
      </c>
      <c r="D63" s="77" t="str">
        <f>IF(X63="","",VLOOKUP(X63,Team_Mst,2,FALSE))</f>
        <v>南つくし野ソフト</v>
      </c>
      <c r="E63" s="297">
        <f t="shared" ref="E63:E65" si="15">SUMPRODUCT(F$60:I$60,F63:I63)</f>
        <v>0</v>
      </c>
      <c r="F63" s="318"/>
      <c r="G63" s="319"/>
      <c r="H63" s="319"/>
      <c r="I63" s="321"/>
      <c r="J63" s="850" t="s">
        <v>158</v>
      </c>
      <c r="K63" s="851"/>
      <c r="L63" s="852"/>
      <c r="M63" s="852"/>
      <c r="N63" s="851" t="s">
        <v>160</v>
      </c>
      <c r="O63" s="851"/>
      <c r="P63" s="894" t="s">
        <v>459</v>
      </c>
      <c r="Q63" s="895"/>
      <c r="R63" s="318"/>
      <c r="S63" s="319"/>
      <c r="T63" s="320" t="str">
        <f t="shared" si="14"/>
        <v/>
      </c>
      <c r="U63" s="337"/>
      <c r="V63" s="5"/>
      <c r="W63" s="449"/>
      <c r="X63" s="16" t="s">
        <v>156</v>
      </c>
      <c r="Y63" s="3"/>
    </row>
    <row r="64" spans="1:39" ht="18.75" customHeight="1" x14ac:dyDescent="0.4">
      <c r="A64" s="24"/>
      <c r="B64" s="37">
        <v>3</v>
      </c>
      <c r="C64" s="38">
        <v>3</v>
      </c>
      <c r="D64" s="77" t="str">
        <f>IF(X64="","",VLOOKUP(X64,Team_Mst,2,FALSE))</f>
        <v>まろや</v>
      </c>
      <c r="E64" s="297">
        <f t="shared" si="15"/>
        <v>0</v>
      </c>
      <c r="F64" s="318"/>
      <c r="G64" s="319"/>
      <c r="H64" s="319"/>
      <c r="I64" s="321"/>
      <c r="J64" s="850" t="s">
        <v>159</v>
      </c>
      <c r="K64" s="851"/>
      <c r="L64" s="851" t="s">
        <v>160</v>
      </c>
      <c r="M64" s="851"/>
      <c r="N64" s="852"/>
      <c r="O64" s="852"/>
      <c r="P64" s="894" t="s">
        <v>460</v>
      </c>
      <c r="Q64" s="895"/>
      <c r="R64" s="318"/>
      <c r="S64" s="319"/>
      <c r="T64" s="321" t="str">
        <f t="shared" si="14"/>
        <v/>
      </c>
      <c r="U64" s="321"/>
      <c r="V64" s="5"/>
      <c r="W64" s="449"/>
      <c r="X64" s="16" t="s">
        <v>157</v>
      </c>
      <c r="Y64" s="3"/>
    </row>
    <row r="65" spans="1:25" ht="18.75" customHeight="1" thickBot="1" x14ac:dyDescent="0.45">
      <c r="A65" s="24"/>
      <c r="B65" s="458">
        <v>4</v>
      </c>
      <c r="C65" s="459">
        <v>4</v>
      </c>
      <c r="D65" s="78" t="str">
        <f>IF(X65="","",VLOOKUP(X65,Team_Mst,2,FALSE))</f>
        <v>ゼルコバ</v>
      </c>
      <c r="E65" s="298">
        <f t="shared" si="15"/>
        <v>0</v>
      </c>
      <c r="F65" s="322"/>
      <c r="G65" s="323"/>
      <c r="H65" s="323"/>
      <c r="I65" s="324"/>
      <c r="J65" s="854" t="s">
        <v>458</v>
      </c>
      <c r="K65" s="855"/>
      <c r="L65" s="855" t="s">
        <v>459</v>
      </c>
      <c r="M65" s="855"/>
      <c r="N65" s="855" t="s">
        <v>460</v>
      </c>
      <c r="O65" s="855"/>
      <c r="P65" s="896"/>
      <c r="Q65" s="897"/>
      <c r="R65" s="322"/>
      <c r="S65" s="323"/>
      <c r="T65" s="324" t="str">
        <f t="shared" si="14"/>
        <v/>
      </c>
      <c r="U65" s="324"/>
      <c r="V65" s="5"/>
      <c r="W65" s="449"/>
      <c r="X65" s="16" t="s">
        <v>564</v>
      </c>
      <c r="Y65" s="3"/>
    </row>
    <row r="66" spans="1:25" s="23" customFormat="1" ht="9" customHeight="1" thickBot="1" x14ac:dyDescent="0.45">
      <c r="A66" s="24"/>
      <c r="B66" s="39"/>
      <c r="C66" s="39"/>
      <c r="D66" s="24"/>
      <c r="E66" s="31"/>
      <c r="F66" s="330"/>
      <c r="G66" s="330"/>
      <c r="H66" s="330"/>
      <c r="I66" s="330"/>
      <c r="J66" s="859"/>
      <c r="K66" s="859"/>
      <c r="L66" s="859"/>
      <c r="M66" s="859"/>
      <c r="N66" s="859"/>
      <c r="O66" s="859"/>
      <c r="P66" s="859"/>
      <c r="Q66" s="859"/>
      <c r="R66" s="310"/>
      <c r="S66" s="310"/>
      <c r="T66" s="310"/>
      <c r="U66" s="310"/>
      <c r="V66" s="24"/>
      <c r="W66" s="448"/>
      <c r="X66" s="27"/>
      <c r="Y66" s="24"/>
    </row>
    <row r="67" spans="1:25" ht="18.75" customHeight="1" x14ac:dyDescent="0.4">
      <c r="A67" s="24"/>
      <c r="B67" s="351" t="s">
        <v>0</v>
      </c>
      <c r="C67" s="352"/>
      <c r="D67" s="355" t="s">
        <v>4</v>
      </c>
      <c r="E67" s="356" t="s">
        <v>366</v>
      </c>
      <c r="F67" s="357" t="s">
        <v>2</v>
      </c>
      <c r="G67" s="358" t="s">
        <v>367</v>
      </c>
      <c r="H67" s="358" t="s">
        <v>368</v>
      </c>
      <c r="I67" s="359" t="s">
        <v>369</v>
      </c>
      <c r="J67" s="891">
        <v>1</v>
      </c>
      <c r="K67" s="892"/>
      <c r="L67" s="892">
        <v>2</v>
      </c>
      <c r="M67" s="892"/>
      <c r="N67" s="892">
        <v>3</v>
      </c>
      <c r="O67" s="892"/>
      <c r="P67" s="899">
        <v>4</v>
      </c>
      <c r="Q67" s="900"/>
      <c r="R67" s="360" t="s">
        <v>22</v>
      </c>
      <c r="S67" s="361" t="s">
        <v>21</v>
      </c>
      <c r="T67" s="362" t="s">
        <v>23</v>
      </c>
      <c r="U67" s="362" t="s">
        <v>41</v>
      </c>
      <c r="V67" s="5"/>
      <c r="W67" s="449"/>
      <c r="Y67" s="3"/>
    </row>
    <row r="68" spans="1:25" ht="18.75" customHeight="1" x14ac:dyDescent="0.4">
      <c r="A68" s="24"/>
      <c r="B68" s="353">
        <v>5</v>
      </c>
      <c r="C68" s="354">
        <v>1</v>
      </c>
      <c r="D68" s="77" t="str">
        <f>IF(X68="","",VLOOKUP(X68,Team_Mst,2,FALSE))</f>
        <v>AM1</v>
      </c>
      <c r="E68" s="292">
        <f>SUMPRODUCT(F$60:I$60,F68:I68)</f>
        <v>0</v>
      </c>
      <c r="F68" s="316"/>
      <c r="G68" s="131"/>
      <c r="H68" s="131"/>
      <c r="I68" s="325"/>
      <c r="J68" s="858"/>
      <c r="K68" s="852"/>
      <c r="L68" s="851" t="s">
        <v>155</v>
      </c>
      <c r="M68" s="851"/>
      <c r="N68" s="851" t="s">
        <v>161</v>
      </c>
      <c r="O68" s="851"/>
      <c r="P68" s="852"/>
      <c r="Q68" s="898"/>
      <c r="R68" s="316"/>
      <c r="S68" s="131"/>
      <c r="T68" s="325" t="str">
        <f t="shared" ref="T68:T71" si="16">IF(R68="","",R68-S68)</f>
        <v/>
      </c>
      <c r="U68" s="325"/>
      <c r="V68" s="5"/>
      <c r="W68" s="449"/>
      <c r="X68" s="16" t="s">
        <v>390</v>
      </c>
      <c r="Y68" s="3"/>
    </row>
    <row r="69" spans="1:25" ht="18.75" customHeight="1" x14ac:dyDescent="0.4">
      <c r="A69" s="24"/>
      <c r="B69" s="353">
        <v>6</v>
      </c>
      <c r="C69" s="354">
        <v>2</v>
      </c>
      <c r="D69" s="77" t="str">
        <f>IF(X69="","",VLOOKUP(X69,Team_Mst,2,FALSE))</f>
        <v>フライデーズ</v>
      </c>
      <c r="E69" s="297">
        <f>SUMPRODUCT(F$60:I$60,F69:I69)</f>
        <v>0</v>
      </c>
      <c r="F69" s="318"/>
      <c r="G69" s="319"/>
      <c r="H69" s="319"/>
      <c r="I69" s="321"/>
      <c r="J69" s="850" t="s">
        <v>155</v>
      </c>
      <c r="K69" s="851"/>
      <c r="L69" s="852"/>
      <c r="M69" s="852"/>
      <c r="N69" s="851" t="s">
        <v>162</v>
      </c>
      <c r="O69" s="851"/>
      <c r="P69" s="852"/>
      <c r="Q69" s="898"/>
      <c r="R69" s="318"/>
      <c r="S69" s="319"/>
      <c r="T69" s="321" t="str">
        <f t="shared" si="16"/>
        <v/>
      </c>
      <c r="U69" s="321"/>
      <c r="V69" s="5"/>
      <c r="W69" s="449"/>
      <c r="X69" s="16" t="s">
        <v>391</v>
      </c>
      <c r="Y69" s="3"/>
    </row>
    <row r="70" spans="1:25" ht="18.75" customHeight="1" thickBot="1" x14ac:dyDescent="0.45">
      <c r="A70" s="24"/>
      <c r="B70" s="353">
        <v>7</v>
      </c>
      <c r="C70" s="354">
        <v>3</v>
      </c>
      <c r="D70" s="77" t="str">
        <f>IF(X70="","",VLOOKUP(X70,Team_Mst,2,FALSE))</f>
        <v>忠生自然ソフト</v>
      </c>
      <c r="E70" s="297">
        <f>SUMPRODUCT(F$60:I$60,F70:I70)</f>
        <v>0</v>
      </c>
      <c r="F70" s="318"/>
      <c r="G70" s="319"/>
      <c r="H70" s="319"/>
      <c r="I70" s="321"/>
      <c r="J70" s="850" t="s">
        <v>161</v>
      </c>
      <c r="K70" s="851"/>
      <c r="L70" s="851" t="s">
        <v>162</v>
      </c>
      <c r="M70" s="851"/>
      <c r="N70" s="852"/>
      <c r="O70" s="852"/>
      <c r="P70" s="852"/>
      <c r="Q70" s="898"/>
      <c r="R70" s="318"/>
      <c r="S70" s="319"/>
      <c r="T70" s="321" t="str">
        <f t="shared" si="16"/>
        <v/>
      </c>
      <c r="U70" s="321"/>
      <c r="W70" s="451"/>
      <c r="X70" s="16" t="s">
        <v>392</v>
      </c>
      <c r="Y70" s="3"/>
    </row>
    <row r="71" spans="1:25" ht="18.75" hidden="1" customHeight="1" thickBot="1" x14ac:dyDescent="0.45">
      <c r="A71" s="24"/>
      <c r="B71" s="363"/>
      <c r="C71" s="364"/>
      <c r="D71" s="365" t="str">
        <f>IF(X71="","",VLOOKUP(X71,Team_Mst,2,FALSE))</f>
        <v/>
      </c>
      <c r="E71" s="366"/>
      <c r="F71" s="367"/>
      <c r="G71" s="368"/>
      <c r="H71" s="368"/>
      <c r="I71" s="369"/>
      <c r="J71" s="901"/>
      <c r="K71" s="856"/>
      <c r="L71" s="856"/>
      <c r="M71" s="856"/>
      <c r="N71" s="856"/>
      <c r="O71" s="856"/>
      <c r="P71" s="856"/>
      <c r="Q71" s="857"/>
      <c r="R71" s="322"/>
      <c r="S71" s="323"/>
      <c r="T71" s="324" t="str">
        <f t="shared" si="16"/>
        <v/>
      </c>
      <c r="U71" s="338"/>
      <c r="W71" s="451"/>
      <c r="Y71" s="3"/>
    </row>
    <row r="72" spans="1:25" s="23" customFormat="1" ht="9" thickBot="1" x14ac:dyDescent="0.45">
      <c r="A72" s="24"/>
      <c r="B72" s="39"/>
      <c r="C72" s="39"/>
      <c r="D72" s="24"/>
      <c r="E72" s="31"/>
      <c r="F72" s="330"/>
      <c r="G72" s="330"/>
      <c r="H72" s="330"/>
      <c r="I72" s="330"/>
      <c r="J72" s="859"/>
      <c r="K72" s="859"/>
      <c r="L72" s="859"/>
      <c r="M72" s="859"/>
      <c r="N72" s="859"/>
      <c r="O72" s="859"/>
      <c r="P72" s="859"/>
      <c r="Q72" s="859"/>
      <c r="R72" s="310"/>
      <c r="S72" s="310"/>
      <c r="T72" s="310"/>
      <c r="U72" s="310"/>
      <c r="V72" s="24"/>
      <c r="W72" s="448"/>
      <c r="X72" s="27"/>
      <c r="Y72" s="24"/>
    </row>
    <row r="73" spans="1:25" ht="18.75" customHeight="1" x14ac:dyDescent="0.4">
      <c r="A73" s="24"/>
      <c r="B73" s="351" t="s">
        <v>0</v>
      </c>
      <c r="C73" s="352"/>
      <c r="D73" s="355" t="s">
        <v>190</v>
      </c>
      <c r="E73" s="356" t="s">
        <v>366</v>
      </c>
      <c r="F73" s="357" t="s">
        <v>2</v>
      </c>
      <c r="G73" s="358" t="s">
        <v>367</v>
      </c>
      <c r="H73" s="358" t="s">
        <v>368</v>
      </c>
      <c r="I73" s="359" t="s">
        <v>369</v>
      </c>
      <c r="J73" s="891">
        <v>1</v>
      </c>
      <c r="K73" s="892"/>
      <c r="L73" s="892">
        <v>2</v>
      </c>
      <c r="M73" s="892"/>
      <c r="N73" s="892">
        <v>3</v>
      </c>
      <c r="O73" s="892"/>
      <c r="P73" s="892">
        <v>4</v>
      </c>
      <c r="Q73" s="893"/>
      <c r="R73" s="360" t="s">
        <v>22</v>
      </c>
      <c r="S73" s="361" t="s">
        <v>21</v>
      </c>
      <c r="T73" s="362" t="s">
        <v>23</v>
      </c>
      <c r="U73" s="362" t="s">
        <v>41</v>
      </c>
      <c r="V73" s="5"/>
      <c r="W73" s="449"/>
      <c r="Y73" s="3"/>
    </row>
    <row r="74" spans="1:25" ht="18.75" customHeight="1" x14ac:dyDescent="0.4">
      <c r="A74" s="24"/>
      <c r="B74" s="353">
        <v>8</v>
      </c>
      <c r="C74" s="354">
        <v>1</v>
      </c>
      <c r="D74" s="77" t="str">
        <f>IF(X74="","",VLOOKUP(X74,Team_Mst,2,FALSE))</f>
        <v>見晴らしの丘のナウシカkz</v>
      </c>
      <c r="E74" s="292">
        <f>SUMPRODUCT(F$60:I$60,F74:I74)</f>
        <v>0</v>
      </c>
      <c r="F74" s="316"/>
      <c r="G74" s="131"/>
      <c r="H74" s="131"/>
      <c r="I74" s="325"/>
      <c r="J74" s="858"/>
      <c r="K74" s="852"/>
      <c r="L74" s="851" t="s">
        <v>314</v>
      </c>
      <c r="M74" s="851"/>
      <c r="N74" s="851" t="s">
        <v>316</v>
      </c>
      <c r="O74" s="851"/>
      <c r="P74" s="852"/>
      <c r="Q74" s="898"/>
      <c r="R74" s="316"/>
      <c r="S74" s="131"/>
      <c r="T74" s="325" t="str">
        <f t="shared" ref="T74:T77" si="17">IF(R74="","",R74-S74)</f>
        <v/>
      </c>
      <c r="U74" s="325"/>
      <c r="V74" s="5"/>
      <c r="W74" s="449"/>
      <c r="X74" s="16" t="s">
        <v>563</v>
      </c>
      <c r="Y74" s="3"/>
    </row>
    <row r="75" spans="1:25" ht="18.75" customHeight="1" x14ac:dyDescent="0.4">
      <c r="A75" s="24"/>
      <c r="B75" s="353">
        <v>9</v>
      </c>
      <c r="C75" s="354">
        <v>2</v>
      </c>
      <c r="D75" s="77" t="str">
        <f>IF(X75="","",VLOOKUP(X75,Team_Mst,2,FALSE))</f>
        <v>三ツ目ソフト</v>
      </c>
      <c r="E75" s="297">
        <f>SUMPRODUCT(F$60:I$60,F75:I75)</f>
        <v>0</v>
      </c>
      <c r="F75" s="318"/>
      <c r="G75" s="319"/>
      <c r="H75" s="319"/>
      <c r="I75" s="321"/>
      <c r="J75" s="850" t="s">
        <v>314</v>
      </c>
      <c r="K75" s="851"/>
      <c r="L75" s="852"/>
      <c r="M75" s="852"/>
      <c r="N75" s="851" t="s">
        <v>342</v>
      </c>
      <c r="O75" s="851"/>
      <c r="P75" s="852"/>
      <c r="Q75" s="898"/>
      <c r="R75" s="318"/>
      <c r="S75" s="319"/>
      <c r="T75" s="321" t="str">
        <f t="shared" si="17"/>
        <v/>
      </c>
      <c r="U75" s="321"/>
      <c r="V75" s="5"/>
      <c r="W75" s="449"/>
      <c r="X75" s="16" t="s">
        <v>565</v>
      </c>
      <c r="Y75" s="3"/>
    </row>
    <row r="76" spans="1:25" ht="18.75" customHeight="1" x14ac:dyDescent="0.4">
      <c r="A76" s="24"/>
      <c r="B76" s="353">
        <v>10</v>
      </c>
      <c r="C76" s="354">
        <v>3</v>
      </c>
      <c r="D76" s="77" t="str">
        <f>IF(X76="","",VLOOKUP(X76,Team_Mst,2,FALSE))</f>
        <v>山崎ダンディーズ</v>
      </c>
      <c r="E76" s="297">
        <f>SUMPRODUCT(F$60:I$60,F76:I76)</f>
        <v>0</v>
      </c>
      <c r="F76" s="318"/>
      <c r="G76" s="319"/>
      <c r="H76" s="319"/>
      <c r="I76" s="321"/>
      <c r="J76" s="850" t="s">
        <v>316</v>
      </c>
      <c r="K76" s="851"/>
      <c r="L76" s="851" t="s">
        <v>342</v>
      </c>
      <c r="M76" s="851"/>
      <c r="N76" s="852"/>
      <c r="O76" s="852"/>
      <c r="P76" s="852"/>
      <c r="Q76" s="898"/>
      <c r="R76" s="318"/>
      <c r="S76" s="319"/>
      <c r="T76" s="321" t="str">
        <f t="shared" si="17"/>
        <v/>
      </c>
      <c r="U76" s="321"/>
      <c r="W76" s="451"/>
      <c r="X76" s="16" t="s">
        <v>566</v>
      </c>
      <c r="Y76" s="3"/>
    </row>
    <row r="77" spans="1:25" ht="18.75" hidden="1" customHeight="1" thickBot="1" x14ac:dyDescent="0.45">
      <c r="A77" s="24"/>
      <c r="B77" s="363"/>
      <c r="C77" s="364"/>
      <c r="D77" s="365" t="str">
        <f>IF(X77="","",VLOOKUP(X77,Team_Mst,2,FALSE))</f>
        <v/>
      </c>
      <c r="E77" s="366"/>
      <c r="F77" s="367"/>
      <c r="G77" s="368"/>
      <c r="H77" s="368"/>
      <c r="I77" s="369"/>
      <c r="J77" s="901"/>
      <c r="K77" s="856"/>
      <c r="L77" s="856"/>
      <c r="M77" s="856"/>
      <c r="N77" s="856"/>
      <c r="O77" s="856"/>
      <c r="P77" s="856"/>
      <c r="Q77" s="857"/>
      <c r="R77" s="322"/>
      <c r="S77" s="323"/>
      <c r="T77" s="324" t="str">
        <f t="shared" si="17"/>
        <v/>
      </c>
      <c r="U77" s="338"/>
      <c r="W77" s="451"/>
      <c r="Y77" s="3"/>
    </row>
    <row r="78" spans="1:25" s="100" customFormat="1" ht="18.75" customHeight="1" x14ac:dyDescent="0.4">
      <c r="A78" s="61"/>
      <c r="B78" s="62"/>
      <c r="C78" s="62"/>
      <c r="D78" s="62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01"/>
      <c r="S78" s="101"/>
      <c r="T78" s="101"/>
      <c r="U78" s="101"/>
      <c r="V78" s="101"/>
      <c r="W78" s="452"/>
      <c r="X78" s="63"/>
      <c r="Y78" s="62"/>
    </row>
    <row r="79" spans="1:25" s="109" customFormat="1" ht="8.25" x14ac:dyDescent="0.4">
      <c r="A79" s="439"/>
      <c r="B79" s="439"/>
      <c r="C79" s="439"/>
      <c r="D79" s="439"/>
      <c r="E79" s="439"/>
      <c r="F79" s="439"/>
      <c r="G79" s="439"/>
      <c r="H79" s="439"/>
      <c r="I79" s="439"/>
      <c r="J79" s="439"/>
      <c r="K79" s="439"/>
      <c r="L79" s="439"/>
      <c r="M79" s="439"/>
      <c r="N79" s="439"/>
      <c r="O79" s="439"/>
      <c r="P79" s="439"/>
      <c r="Q79" s="439"/>
      <c r="R79" s="439"/>
      <c r="S79" s="439"/>
      <c r="T79" s="439"/>
      <c r="U79" s="439"/>
      <c r="V79" s="439"/>
      <c r="W79" s="439"/>
      <c r="X79" s="444"/>
    </row>
    <row r="80" spans="1:25" s="100" customFormat="1" x14ac:dyDescent="0.4">
      <c r="A80" s="109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63"/>
    </row>
    <row r="81" spans="1:24" s="100" customFormat="1" x14ac:dyDescent="0.4">
      <c r="A81" s="109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63"/>
    </row>
    <row r="82" spans="1:24" s="100" customFormat="1" x14ac:dyDescent="0.4">
      <c r="A82" s="109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63"/>
    </row>
  </sheetData>
  <mergeCells count="169">
    <mergeCell ref="L52:P52"/>
    <mergeCell ref="C53:F53"/>
    <mergeCell ref="G53:K53"/>
    <mergeCell ref="L53:P53"/>
    <mergeCell ref="L48:P48"/>
    <mergeCell ref="C49:F49"/>
    <mergeCell ref="G49:K49"/>
    <mergeCell ref="L49:P49"/>
    <mergeCell ref="C50:F50"/>
    <mergeCell ref="G50:K50"/>
    <mergeCell ref="L50:P50"/>
    <mergeCell ref="C51:F51"/>
    <mergeCell ref="G51:K51"/>
    <mergeCell ref="L51:P51"/>
    <mergeCell ref="G48:K48"/>
    <mergeCell ref="AB39:AC39"/>
    <mergeCell ref="H41:L41"/>
    <mergeCell ref="B42:C42"/>
    <mergeCell ref="B43:C43"/>
    <mergeCell ref="B44:C44"/>
    <mergeCell ref="B45:C45"/>
    <mergeCell ref="C47:F47"/>
    <mergeCell ref="G47:K47"/>
    <mergeCell ref="L47:P47"/>
    <mergeCell ref="AB36:AC36"/>
    <mergeCell ref="B37:C37"/>
    <mergeCell ref="J37:K37"/>
    <mergeCell ref="L37:M37"/>
    <mergeCell ref="N37:O37"/>
    <mergeCell ref="P37:Q37"/>
    <mergeCell ref="Z37:AA37"/>
    <mergeCell ref="AB37:AC37"/>
    <mergeCell ref="B38:C38"/>
    <mergeCell ref="J38:K38"/>
    <mergeCell ref="L38:M38"/>
    <mergeCell ref="N38:O38"/>
    <mergeCell ref="P38:Q38"/>
    <mergeCell ref="Z38:AA38"/>
    <mergeCell ref="AB38:AC38"/>
    <mergeCell ref="J73:K73"/>
    <mergeCell ref="L73:M73"/>
    <mergeCell ref="N73:O73"/>
    <mergeCell ref="P73:Q73"/>
    <mergeCell ref="J74:K74"/>
    <mergeCell ref="L74:M74"/>
    <mergeCell ref="N74:O74"/>
    <mergeCell ref="P74:Q74"/>
    <mergeCell ref="J71:K71"/>
    <mergeCell ref="L71:M71"/>
    <mergeCell ref="N71:O71"/>
    <mergeCell ref="P71:Q71"/>
    <mergeCell ref="J72:K72"/>
    <mergeCell ref="L72:M72"/>
    <mergeCell ref="N72:O72"/>
    <mergeCell ref="P72:Q72"/>
    <mergeCell ref="J77:K77"/>
    <mergeCell ref="L77:M77"/>
    <mergeCell ref="N77:O77"/>
    <mergeCell ref="P77:Q77"/>
    <mergeCell ref="J75:K75"/>
    <mergeCell ref="L75:M75"/>
    <mergeCell ref="N75:O75"/>
    <mergeCell ref="P75:Q75"/>
    <mergeCell ref="J76:K76"/>
    <mergeCell ref="L76:M76"/>
    <mergeCell ref="N76:O76"/>
    <mergeCell ref="P76:Q76"/>
    <mergeCell ref="J70:K70"/>
    <mergeCell ref="L70:M70"/>
    <mergeCell ref="N70:O70"/>
    <mergeCell ref="P70:Q70"/>
    <mergeCell ref="J67:K67"/>
    <mergeCell ref="L67:M67"/>
    <mergeCell ref="N67:O67"/>
    <mergeCell ref="P67:Q67"/>
    <mergeCell ref="J68:K68"/>
    <mergeCell ref="L68:M68"/>
    <mergeCell ref="N68:O68"/>
    <mergeCell ref="P68:Q68"/>
    <mergeCell ref="J69:K69"/>
    <mergeCell ref="L69:M69"/>
    <mergeCell ref="N69:O69"/>
    <mergeCell ref="P69:Q69"/>
    <mergeCell ref="J66:K66"/>
    <mergeCell ref="L66:M66"/>
    <mergeCell ref="N66:O66"/>
    <mergeCell ref="P66:Q66"/>
    <mergeCell ref="J63:K63"/>
    <mergeCell ref="L63:M63"/>
    <mergeCell ref="N63:O63"/>
    <mergeCell ref="P63:Q63"/>
    <mergeCell ref="J64:K64"/>
    <mergeCell ref="L64:M64"/>
    <mergeCell ref="N64:O64"/>
    <mergeCell ref="P64:Q64"/>
    <mergeCell ref="J61:K61"/>
    <mergeCell ref="L61:M61"/>
    <mergeCell ref="N61:O61"/>
    <mergeCell ref="P61:Q61"/>
    <mergeCell ref="J62:K62"/>
    <mergeCell ref="L62:M62"/>
    <mergeCell ref="N62:O62"/>
    <mergeCell ref="P62:Q62"/>
    <mergeCell ref="J65:K65"/>
    <mergeCell ref="L65:M65"/>
    <mergeCell ref="N65:O65"/>
    <mergeCell ref="P65:Q65"/>
    <mergeCell ref="B33:C33"/>
    <mergeCell ref="B32:C32"/>
    <mergeCell ref="B31:C31"/>
    <mergeCell ref="B30:C30"/>
    <mergeCell ref="B36:C36"/>
    <mergeCell ref="B39:C39"/>
    <mergeCell ref="C48:F48"/>
    <mergeCell ref="C52:F52"/>
    <mergeCell ref="G52:K52"/>
    <mergeCell ref="H29:L29"/>
    <mergeCell ref="J35:Q35"/>
    <mergeCell ref="J36:K36"/>
    <mergeCell ref="L36:M36"/>
    <mergeCell ref="N36:O36"/>
    <mergeCell ref="P36:Q36"/>
    <mergeCell ref="Z36:AA36"/>
    <mergeCell ref="J39:K39"/>
    <mergeCell ref="L39:M39"/>
    <mergeCell ref="N39:O39"/>
    <mergeCell ref="P39:Q39"/>
    <mergeCell ref="Z39:AA39"/>
    <mergeCell ref="B5:C6"/>
    <mergeCell ref="D5:E6"/>
    <mergeCell ref="H5:H6"/>
    <mergeCell ref="J5:K6"/>
    <mergeCell ref="X5:X6"/>
    <mergeCell ref="J7:R8"/>
    <mergeCell ref="X7:X8"/>
    <mergeCell ref="Y7:AA8"/>
    <mergeCell ref="F8:F9"/>
    <mergeCell ref="B9:C10"/>
    <mergeCell ref="D9:E10"/>
    <mergeCell ref="J9:K10"/>
    <mergeCell ref="X9:X10"/>
    <mergeCell ref="H11:H12"/>
    <mergeCell ref="J11:R12"/>
    <mergeCell ref="X11:X12"/>
    <mergeCell ref="Y11:Z12"/>
    <mergeCell ref="B13:C14"/>
    <mergeCell ref="D13:E14"/>
    <mergeCell ref="X13:X14"/>
    <mergeCell ref="F14:F15"/>
    <mergeCell ref="F18:H19"/>
    <mergeCell ref="B20:C21"/>
    <mergeCell ref="D20:E21"/>
    <mergeCell ref="F20:F21"/>
    <mergeCell ref="G20:G21"/>
    <mergeCell ref="H20:H21"/>
    <mergeCell ref="I20:Q21"/>
    <mergeCell ref="R20:S21"/>
    <mergeCell ref="X20:X21"/>
    <mergeCell ref="Y20:Y21"/>
    <mergeCell ref="Y24:Y25"/>
    <mergeCell ref="F22:H23"/>
    <mergeCell ref="B24:C25"/>
    <mergeCell ref="D24:E25"/>
    <mergeCell ref="F24:F25"/>
    <mergeCell ref="G24:G25"/>
    <mergeCell ref="H24:H25"/>
    <mergeCell ref="I24:Q25"/>
    <mergeCell ref="R24:S25"/>
    <mergeCell ref="X24:X25"/>
  </mergeCells>
  <phoneticPr fontId="31"/>
  <conditionalFormatting sqref="X61:X78">
    <cfRule type="duplicateValues" dxfId="8" priority="1"/>
  </conditionalFormatting>
  <pageMargins left="0.15748031496062992" right="0.11811023622047245" top="0.55118110236220474" bottom="0.15748031496062992" header="0.31496062992125984" footer="0.31496062992125984"/>
  <pageSetup paperSize="9" scale="99" orientation="portrait" r:id="rId1"/>
  <drawing r:id="rId2"/>
  <webPublishItems count="1">
    <webPublishItem id="26597" divId="taikai_main.html_26597" sourceType="printArea" destinationFile="C:\Users\mbuser933\OneDrive - Allied Telesis\Q_take_out\priv\oyaji\町ソ連\26春大会\総会資料\taikai_main4.html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27</vt:i4>
      </vt:variant>
    </vt:vector>
  </HeadingPairs>
  <TitlesOfParts>
    <vt:vector size="42" baseType="lpstr">
      <vt:lpstr>日程0314</vt:lpstr>
      <vt:lpstr>日程0322</vt:lpstr>
      <vt:lpstr>日程0322a</vt:lpstr>
      <vt:lpstr>日程0322b</vt:lpstr>
      <vt:lpstr>日程0408</vt:lpstr>
      <vt:lpstr>日程0410</vt:lpstr>
      <vt:lpstr>新K</vt:lpstr>
      <vt:lpstr>新A</vt:lpstr>
      <vt:lpstr>新B</vt:lpstr>
      <vt:lpstr>新J</vt:lpstr>
      <vt:lpstr>新S</vt:lpstr>
      <vt:lpstr>新QL</vt:lpstr>
      <vt:lpstr>Team_MST</vt:lpstr>
      <vt:lpstr>抽選用</vt:lpstr>
      <vt:lpstr>SheetMap</vt:lpstr>
      <vt:lpstr>A変換</vt:lpstr>
      <vt:lpstr>B変換</vt:lpstr>
      <vt:lpstr>j1変換</vt:lpstr>
      <vt:lpstr>J2変換</vt:lpstr>
      <vt:lpstr>K変換</vt:lpstr>
      <vt:lpstr>L変換</vt:lpstr>
      <vt:lpstr>新A!Print_Area</vt:lpstr>
      <vt:lpstr>新B!Print_Area</vt:lpstr>
      <vt:lpstr>新J!Print_Area</vt:lpstr>
      <vt:lpstr>新K!Print_Area</vt:lpstr>
      <vt:lpstr>新QL!Print_Area</vt:lpstr>
      <vt:lpstr>新S!Print_Area</vt:lpstr>
      <vt:lpstr>日程0314!Print_Area</vt:lpstr>
      <vt:lpstr>日程0322!Print_Area</vt:lpstr>
      <vt:lpstr>日程0322a!Print_Area</vt:lpstr>
      <vt:lpstr>日程0322b!Print_Area</vt:lpstr>
      <vt:lpstr>日程0408!Print_Area</vt:lpstr>
      <vt:lpstr>日程0410!Print_Area</vt:lpstr>
      <vt:lpstr>Q変換</vt:lpstr>
      <vt:lpstr>日程0314!SCH_MST</vt:lpstr>
      <vt:lpstr>日程0322!SCH_MST</vt:lpstr>
      <vt:lpstr>日程0322a!SCH_MST</vt:lpstr>
      <vt:lpstr>日程0408!SCH_MST</vt:lpstr>
      <vt:lpstr>日程0410!SCH_MST</vt:lpstr>
      <vt:lpstr>SCH_MST</vt:lpstr>
      <vt:lpstr>Team_Mst</vt:lpstr>
      <vt:lpstr>T変換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K.Nishi</dc:creator>
  <cp:lastModifiedBy>竹川 誠(Makoto TAKEKAWA)</cp:lastModifiedBy>
  <cp:lastPrinted>2026-04-07T14:50:57Z</cp:lastPrinted>
  <dcterms:created xsi:type="dcterms:W3CDTF">2017-11-04T02:53:16Z</dcterms:created>
  <dcterms:modified xsi:type="dcterms:W3CDTF">2026-04-10T09:04:30Z</dcterms:modified>
</cp:coreProperties>
</file>